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e\Desktop\Cours 2020 2021\ESIEE\Controle de gestion\2021 2022\"/>
    </mc:Choice>
  </mc:AlternateContent>
  <bookViews>
    <workbookView xWindow="0" yWindow="0" windowWidth="23040" windowHeight="8808"/>
  </bookViews>
  <sheets>
    <sheet name="A" sheetId="1" r:id="rId1"/>
    <sheet name="Merret" sheetId="2" r:id="rId2"/>
    <sheet name="Feuil4" sheetId="4" r:id="rId3"/>
    <sheet name="Top" sheetId="3" r:id="rId4"/>
  </sheets>
  <externalReferences>
    <externalReference r:id="rId5"/>
    <externalReference r:id="rId6"/>
  </externalReferences>
  <definedNames>
    <definedName name="Charges_variables_unitaires">[1]Atkis!$C$5</definedName>
    <definedName name="Marge_sur_coûts_variable_unitaire">[1]Atkis!$C$9</definedName>
    <definedName name="Prix_de_vente">[1]Atkis!$C$1</definedName>
    <definedName name="PV">[2]SDA!$B$1</definedName>
    <definedName name="Quantité">[2]SDA!$B$2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13" i="1"/>
  <c r="L22" i="3"/>
  <c r="L19" i="3"/>
  <c r="N8" i="3"/>
  <c r="B27" i="4"/>
  <c r="G19" i="4"/>
  <c r="G18" i="4"/>
  <c r="F19" i="4"/>
  <c r="F18" i="4"/>
  <c r="E19" i="4"/>
  <c r="D19" i="4"/>
  <c r="D18" i="4"/>
  <c r="E18" i="4"/>
  <c r="C19" i="4"/>
  <c r="C18" i="4"/>
  <c r="B19" i="4"/>
  <c r="B18" i="4"/>
  <c r="E14" i="4"/>
  <c r="G12" i="4"/>
  <c r="G10" i="4"/>
  <c r="F12" i="4"/>
  <c r="F11" i="4"/>
  <c r="F10" i="4"/>
  <c r="E12" i="4"/>
  <c r="E11" i="4"/>
  <c r="D12" i="4"/>
  <c r="D10" i="4"/>
  <c r="E10" i="4"/>
  <c r="D11" i="4"/>
  <c r="C11" i="4"/>
  <c r="C12" i="4"/>
  <c r="C10" i="4"/>
  <c r="B12" i="4"/>
  <c r="B11" i="4"/>
  <c r="B10" i="4"/>
  <c r="E3" i="4"/>
  <c r="B6" i="4"/>
  <c r="E4" i="4"/>
  <c r="G14" i="1"/>
  <c r="G15" i="1"/>
  <c r="G16" i="1"/>
  <c r="G17" i="1"/>
  <c r="G18" i="1"/>
  <c r="G19" i="1"/>
  <c r="G20" i="1"/>
  <c r="G21" i="1"/>
  <c r="G22" i="1"/>
  <c r="G13" i="1"/>
  <c r="D14" i="1"/>
  <c r="D15" i="1"/>
  <c r="D16" i="1"/>
  <c r="D17" i="1"/>
  <c r="D18" i="1"/>
  <c r="D19" i="1"/>
  <c r="D20" i="1"/>
  <c r="D21" i="1"/>
  <c r="D22" i="1"/>
  <c r="D13" i="1"/>
  <c r="E20" i="4" l="1"/>
  <c r="B20" i="4"/>
  <c r="C20" i="4" s="1"/>
  <c r="D20" i="4" l="1"/>
  <c r="F20" i="4" l="1"/>
  <c r="G20" i="4" s="1"/>
  <c r="G5" i="1" l="1"/>
  <c r="M15" i="3"/>
  <c r="E15" i="3"/>
  <c r="N12" i="3"/>
  <c r="F12" i="3"/>
  <c r="L9" i="3"/>
  <c r="J15" i="3" s="1"/>
  <c r="K9" i="3"/>
  <c r="J9" i="3"/>
  <c r="B9" i="3"/>
  <c r="D9" i="3" s="1"/>
  <c r="L8" i="3"/>
  <c r="L10" i="3" s="1"/>
  <c r="J8" i="3"/>
  <c r="K8" i="3" s="1"/>
  <c r="C8" i="3"/>
  <c r="F8" i="3" s="1"/>
  <c r="B8" i="3"/>
  <c r="B10" i="3" s="1"/>
  <c r="C10" i="3" s="1"/>
  <c r="Q7" i="3"/>
  <c r="D19" i="2"/>
  <c r="B6" i="2"/>
  <c r="E4" i="2"/>
  <c r="B11" i="2" s="1"/>
  <c r="E3" i="2"/>
  <c r="B10" i="2" s="1"/>
  <c r="E22" i="1"/>
  <c r="E21" i="1"/>
  <c r="E20" i="1"/>
  <c r="E19" i="1"/>
  <c r="E18" i="1"/>
  <c r="E17" i="1"/>
  <c r="E16" i="1"/>
  <c r="E15" i="1"/>
  <c r="E14" i="1"/>
  <c r="E13" i="1"/>
  <c r="D5" i="1"/>
  <c r="D11" i="2" l="1"/>
  <c r="B19" i="2"/>
  <c r="C19" i="2" s="1"/>
  <c r="C11" i="2"/>
  <c r="F19" i="2"/>
  <c r="G19" i="2" s="1"/>
  <c r="K15" i="3"/>
  <c r="N15" i="3"/>
  <c r="O15" i="3" s="1"/>
  <c r="G8" i="3"/>
  <c r="G10" i="3" s="1"/>
  <c r="F9" i="3"/>
  <c r="F10" i="3" s="1"/>
  <c r="E9" i="3"/>
  <c r="B15" i="3"/>
  <c r="B12" i="2"/>
  <c r="C12" i="2" s="1"/>
  <c r="B18" i="2"/>
  <c r="C10" i="2"/>
  <c r="E10" i="2" s="1"/>
  <c r="D10" i="2" s="1"/>
  <c r="J14" i="3"/>
  <c r="D8" i="3"/>
  <c r="O8" i="3"/>
  <c r="O10" i="3" s="1"/>
  <c r="M9" i="3"/>
  <c r="M10" i="3" s="1"/>
  <c r="J10" i="3"/>
  <c r="K10" i="3" s="1"/>
  <c r="C9" i="3"/>
  <c r="N9" i="3"/>
  <c r="N10" i="3" s="1"/>
  <c r="E19" i="2"/>
  <c r="F15" i="3" l="1"/>
  <c r="G15" i="3" s="1"/>
  <c r="C15" i="3"/>
  <c r="F10" i="2"/>
  <c r="D12" i="2"/>
  <c r="E12" i="2" s="1"/>
  <c r="D10" i="3"/>
  <c r="B14" i="3"/>
  <c r="E8" i="3"/>
  <c r="E10" i="3" s="1"/>
  <c r="C18" i="2"/>
  <c r="E18" i="2" s="1"/>
  <c r="B20" i="2"/>
  <c r="C20" i="2" s="1"/>
  <c r="K14" i="3"/>
  <c r="J16" i="3"/>
  <c r="F11" i="2"/>
  <c r="E11" i="2"/>
  <c r="D18" i="2" l="1"/>
  <c r="E20" i="2"/>
  <c r="C14" i="3"/>
  <c r="B16" i="3"/>
  <c r="F12" i="2"/>
  <c r="G10" i="2"/>
  <c r="G12" i="2" s="1"/>
  <c r="M14" i="3"/>
  <c r="K16" i="3"/>
  <c r="M16" i="3" l="1"/>
  <c r="L14" i="3"/>
  <c r="D14" i="3"/>
  <c r="C16" i="3"/>
  <c r="D20" i="2"/>
  <c r="F18" i="2"/>
  <c r="F20" i="2" l="1"/>
  <c r="G20" i="2" s="1"/>
  <c r="G18" i="2"/>
  <c r="B27" i="2" s="1"/>
  <c r="E14" i="3"/>
  <c r="D16" i="3"/>
  <c r="N14" i="3"/>
  <c r="L16" i="3"/>
  <c r="O14" i="3" l="1"/>
  <c r="N16" i="3"/>
  <c r="O16" i="3" s="1"/>
  <c r="E16" i="3"/>
  <c r="F14" i="3"/>
  <c r="F16" i="3" l="1"/>
  <c r="G16" i="3" s="1"/>
  <c r="G14" i="3"/>
</calcChain>
</file>

<file path=xl/sharedStrings.xml><?xml version="1.0" encoding="utf-8"?>
<sst xmlns="http://schemas.openxmlformats.org/spreadsheetml/2006/main" count="138" uniqueCount="43">
  <si>
    <t>X</t>
  </si>
  <si>
    <t>Unités</t>
  </si>
  <si>
    <t>Cout de production</t>
  </si>
  <si>
    <t>Quantité</t>
  </si>
  <si>
    <t>Coût moyen</t>
  </si>
  <si>
    <t>Coût marginal</t>
  </si>
  <si>
    <t>Cout marginal unitaire</t>
  </si>
  <si>
    <t>cv</t>
  </si>
  <si>
    <t>Nombre de séries</t>
  </si>
  <si>
    <t>Coût total</t>
  </si>
  <si>
    <t>Cout moyen</t>
  </si>
  <si>
    <t>Chiffre d'affaires</t>
  </si>
  <si>
    <t>Recette marginale</t>
  </si>
  <si>
    <t>Résultat</t>
  </si>
  <si>
    <t>PV</t>
  </si>
  <si>
    <t>Matières premières</t>
  </si>
  <si>
    <t>Autres charges variables</t>
  </si>
  <si>
    <t>CV</t>
  </si>
  <si>
    <t>Main d'œuvre</t>
  </si>
  <si>
    <t>CF</t>
  </si>
  <si>
    <t>Charges fixes</t>
  </si>
  <si>
    <t>MARGINALE</t>
  </si>
  <si>
    <t>H1</t>
  </si>
  <si>
    <t>Global</t>
  </si>
  <si>
    <t>Unitaire</t>
  </si>
  <si>
    <t>Cf</t>
  </si>
  <si>
    <t>CR</t>
  </si>
  <si>
    <t>charges fixes</t>
  </si>
  <si>
    <t>H2</t>
  </si>
  <si>
    <t>Charges fixes restent identiques</t>
  </si>
  <si>
    <t>CM=Cout variable unitaire</t>
  </si>
  <si>
    <t>si modification des charges fixes</t>
  </si>
  <si>
    <t>CM= Cout variable unitaire + (supplement cf/nbre unités supp)</t>
  </si>
  <si>
    <t>1231,25+(1130000/2000)</t>
  </si>
  <si>
    <t>Prix de vente</t>
  </si>
  <si>
    <t>Charges variables</t>
  </si>
  <si>
    <t>Couts variables</t>
  </si>
  <si>
    <t>Coûts fixes</t>
  </si>
  <si>
    <t>CM= Cvunit + supplement charges fixes/nbre produits</t>
  </si>
  <si>
    <t>Coût de revient</t>
  </si>
  <si>
    <t>36,25+70000/3000</t>
  </si>
  <si>
    <t>Total charges</t>
  </si>
  <si>
    <t>Coût marginal =Cout variable unitaire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</si>
</sst>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3" fontId="3" fillId="3" borderId="1" xfId="0" applyNumberFormat="1" applyFont="1" applyFill="1" applyBorder="1"/>
    <xf numFmtId="164" fontId="3" fillId="0" borderId="1" xfId="0" applyNumberFormat="1" applyFont="1" applyBorder="1"/>
    <xf numFmtId="43" fontId="3" fillId="3" borderId="1" xfId="1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0" fontId="2" fillId="0" borderId="1" xfId="0" applyFont="1" applyBorder="1" applyAlignment="1">
      <alignment horizontal="center" vertical="center"/>
    </xf>
    <xf numFmtId="43" fontId="2" fillId="3" borderId="1" xfId="0" applyNumberFormat="1" applyFont="1" applyFill="1" applyBorder="1"/>
    <xf numFmtId="43" fontId="3" fillId="0" borderId="1" xfId="0" applyNumberFormat="1" applyFont="1" applyBorder="1"/>
    <xf numFmtId="0" fontId="3" fillId="0" borderId="0" xfId="0" applyFont="1"/>
    <xf numFmtId="43" fontId="3" fillId="0" borderId="0" xfId="0" applyNumberFormat="1" applyFont="1"/>
    <xf numFmtId="0" fontId="3" fillId="0" borderId="2" xfId="0" applyFont="1" applyBorder="1" applyAlignment="1">
      <alignment horizontal="center"/>
    </xf>
    <xf numFmtId="2" fontId="2" fillId="0" borderId="1" xfId="0" applyNumberFormat="1" applyFont="1" applyBorder="1"/>
    <xf numFmtId="165" fontId="2" fillId="0" borderId="1" xfId="0" applyNumberFormat="1" applyFont="1" applyBorder="1"/>
    <xf numFmtId="2" fontId="3" fillId="0" borderId="1" xfId="0" applyNumberFormat="1" applyFont="1" applyBorder="1"/>
    <xf numFmtId="0" fontId="2" fillId="4" borderId="0" xfId="0" applyFont="1" applyFill="1"/>
    <xf numFmtId="0" fontId="2" fillId="4" borderId="1" xfId="0" applyFont="1" applyFill="1" applyBorder="1"/>
    <xf numFmtId="43" fontId="3" fillId="0" borderId="1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0.19486111111111112"/>
          <c:w val="0.89019685039370078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A!$A$13:$A$22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xVal>
          <c:yVal>
            <c:numRef>
              <c:f>A!$E$13:$E$22</c:f>
              <c:numCache>
                <c:formatCode>General</c:formatCode>
                <c:ptCount val="10"/>
                <c:pt idx="0">
                  <c:v>25</c:v>
                </c:pt>
                <c:pt idx="1">
                  <c:v>24</c:v>
                </c:pt>
                <c:pt idx="2">
                  <c:v>22</c:v>
                </c:pt>
                <c:pt idx="3">
                  <c:v>23</c:v>
                </c:pt>
                <c:pt idx="4">
                  <c:v>23.8</c:v>
                </c:pt>
                <c:pt idx="5">
                  <c:v>24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29-48B1-A11B-3EAB0B7AA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46040"/>
        <c:axId val="407346432"/>
      </c:scatterChart>
      <c:valAx>
        <c:axId val="40734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346432"/>
        <c:crosses val="autoZero"/>
        <c:crossBetween val="midCat"/>
      </c:valAx>
      <c:valAx>
        <c:axId val="4073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346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23</xdr:row>
      <xdr:rowOff>23812</xdr:rowOff>
    </xdr:from>
    <xdr:to>
      <xdr:col>6</xdr:col>
      <xdr:colOff>1762124</xdr:colOff>
      <xdr:row>35</xdr:row>
      <xdr:rowOff>247650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436DDB1B-93DD-46C9-94B8-ABCFC0C77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e/Desktop/Cours%202020%202021/ESIEE/Controle%20de%20gestion/Corrig&#233;%20co&#251;ts%20partie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debu/Desktop/Cours%202017%202018/ESIEE/ESIEE%20%20GEB/exercices%20comptabilit&#233;%20analytique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etix"/>
      <sheetName val="patoze"/>
      <sheetName val="Coumba"/>
      <sheetName val="Larrazet"/>
      <sheetName val="Larrazet bis"/>
      <sheetName val="Atkis"/>
      <sheetName val="Vitrax"/>
      <sheetName val="restaurant"/>
      <sheetName val="Furax"/>
      <sheetName val="autobus"/>
      <sheetName val="A"/>
      <sheetName val="Merret"/>
      <sheetName val="Top"/>
      <sheetName val="IR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C1">
            <v>1500</v>
          </cell>
        </row>
        <row r="5">
          <cell r="C5">
            <v>950</v>
          </cell>
        </row>
        <row r="9">
          <cell r="C9">
            <v>550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3">
          <cell r="A13">
            <v>2</v>
          </cell>
          <cell r="E13">
            <v>25</v>
          </cell>
        </row>
        <row r="14">
          <cell r="A14">
            <v>3</v>
          </cell>
          <cell r="E14">
            <v>24</v>
          </cell>
        </row>
        <row r="15">
          <cell r="A15">
            <v>4</v>
          </cell>
          <cell r="E15">
            <v>22</v>
          </cell>
        </row>
        <row r="16">
          <cell r="A16">
            <v>5</v>
          </cell>
          <cell r="E16">
            <v>23</v>
          </cell>
        </row>
        <row r="17">
          <cell r="A17">
            <v>6</v>
          </cell>
          <cell r="E17">
            <v>23.8</v>
          </cell>
        </row>
        <row r="18">
          <cell r="A18">
            <v>7</v>
          </cell>
          <cell r="E18">
            <v>24</v>
          </cell>
        </row>
        <row r="19">
          <cell r="A19">
            <v>8</v>
          </cell>
          <cell r="E19">
            <v>28</v>
          </cell>
        </row>
        <row r="20">
          <cell r="A20">
            <v>9</v>
          </cell>
          <cell r="E20">
            <v>29</v>
          </cell>
        </row>
        <row r="21">
          <cell r="A21">
            <v>10</v>
          </cell>
          <cell r="E21">
            <v>30</v>
          </cell>
        </row>
        <row r="22">
          <cell r="A22">
            <v>11</v>
          </cell>
          <cell r="E22">
            <v>38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"/>
      <sheetName val="SDA"/>
      <sheetName val="Furax"/>
      <sheetName val="autobus"/>
      <sheetName val="atkis"/>
      <sheetName val="alp"/>
      <sheetName val="restaurant"/>
      <sheetName val="Feuil1"/>
      <sheetName val="delta"/>
      <sheetName val="patoze"/>
      <sheetName val="Biloute"/>
      <sheetName val="Feuil8"/>
      <sheetName val="ferrari"/>
      <sheetName val="armox"/>
      <sheetName val="Feuil2"/>
      <sheetName val="k"/>
      <sheetName val="Feuil3"/>
      <sheetName val="Labec"/>
      <sheetName val="Alpha"/>
      <sheetName val="cout marginal"/>
      <sheetName val="Feuil5"/>
    </sheetNames>
    <sheetDataSet>
      <sheetData sheetId="0"/>
      <sheetData sheetId="1">
        <row r="1">
          <cell r="B1">
            <v>100</v>
          </cell>
        </row>
        <row r="2">
          <cell r="B2">
            <v>150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5" workbookViewId="0">
      <selection activeCell="H13" sqref="H13:H22"/>
    </sheetView>
  </sheetViews>
  <sheetFormatPr baseColWidth="10" defaultColWidth="11.44140625" defaultRowHeight="21" x14ac:dyDescent="0.4"/>
  <cols>
    <col min="1" max="1" width="25.33203125" style="1" bestFit="1" customWidth="1"/>
    <col min="2" max="2" width="13.44140625" style="1" bestFit="1" customWidth="1"/>
    <col min="3" max="3" width="16.44140625" style="1" bestFit="1" customWidth="1"/>
    <col min="4" max="4" width="18.5546875" style="1" bestFit="1" customWidth="1"/>
    <col min="5" max="5" width="29.109375" style="1" bestFit="1" customWidth="1"/>
    <col min="6" max="6" width="22.33203125" style="1" bestFit="1" customWidth="1"/>
    <col min="7" max="7" width="29.109375" style="1" bestFit="1" customWidth="1"/>
    <col min="8" max="16384" width="11.44140625" style="1"/>
  </cols>
  <sheetData>
    <row r="1" spans="1:8" x14ac:dyDescent="0.4">
      <c r="A1" s="1" t="s">
        <v>0</v>
      </c>
      <c r="B1" s="1">
        <v>100</v>
      </c>
      <c r="D1" s="1" t="s">
        <v>1</v>
      </c>
    </row>
    <row r="4" spans="1:8" x14ac:dyDescent="0.4">
      <c r="A4" s="2" t="s">
        <v>2</v>
      </c>
      <c r="B4" s="2" t="s">
        <v>3</v>
      </c>
      <c r="C4" s="2"/>
      <c r="D4" s="2" t="s">
        <v>4</v>
      </c>
      <c r="E4" s="2" t="s">
        <v>5</v>
      </c>
      <c r="F4" s="2" t="s">
        <v>3</v>
      </c>
      <c r="G4" s="2" t="s">
        <v>6</v>
      </c>
    </row>
    <row r="5" spans="1:8" x14ac:dyDescent="0.4">
      <c r="A5" s="3">
        <v>250000</v>
      </c>
      <c r="B5" s="3">
        <v>2500</v>
      </c>
      <c r="C5" s="3"/>
      <c r="D5" s="3">
        <f>A5/B5</f>
        <v>100</v>
      </c>
      <c r="E5" s="3"/>
      <c r="F5" s="3"/>
      <c r="G5" s="3" t="e">
        <f>E5/F5</f>
        <v>#DIV/0!</v>
      </c>
    </row>
    <row r="6" spans="1:8" x14ac:dyDescent="0.4">
      <c r="A6" s="4">
        <v>259000</v>
      </c>
      <c r="B6" s="4"/>
      <c r="C6" s="4"/>
      <c r="D6" s="4"/>
      <c r="E6" s="4"/>
      <c r="F6" s="4"/>
      <c r="G6" s="4" t="s">
        <v>7</v>
      </c>
    </row>
    <row r="7" spans="1:8" x14ac:dyDescent="0.4">
      <c r="A7" s="4"/>
      <c r="B7" s="4"/>
      <c r="C7" s="4"/>
      <c r="D7" s="4"/>
      <c r="E7" s="4"/>
      <c r="F7" s="4"/>
      <c r="G7" s="4"/>
    </row>
    <row r="8" spans="1:8" x14ac:dyDescent="0.4">
      <c r="A8" s="4"/>
      <c r="B8" s="4"/>
      <c r="C8" s="4"/>
      <c r="D8" s="4"/>
      <c r="E8" s="4"/>
      <c r="F8" s="4"/>
      <c r="G8" s="4"/>
    </row>
    <row r="9" spans="1:8" x14ac:dyDescent="0.4">
      <c r="A9" s="4"/>
      <c r="B9" s="4"/>
      <c r="C9" s="4"/>
      <c r="D9" s="4"/>
      <c r="E9" s="4"/>
      <c r="F9" s="4"/>
      <c r="G9" s="4"/>
    </row>
    <row r="10" spans="1:8" x14ac:dyDescent="0.4">
      <c r="D10" s="5"/>
    </row>
    <row r="11" spans="1:8" x14ac:dyDescent="0.4">
      <c r="A11" s="6" t="s">
        <v>8</v>
      </c>
      <c r="B11" s="6" t="s">
        <v>9</v>
      </c>
      <c r="C11" s="6" t="s">
        <v>10</v>
      </c>
      <c r="D11" s="6" t="s">
        <v>5</v>
      </c>
      <c r="E11" s="6" t="s">
        <v>6</v>
      </c>
      <c r="F11" s="7" t="s">
        <v>11</v>
      </c>
      <c r="G11" s="7" t="s">
        <v>12</v>
      </c>
      <c r="H11" s="7" t="s">
        <v>13</v>
      </c>
    </row>
    <row r="12" spans="1:8" x14ac:dyDescent="0.4">
      <c r="A12" s="6">
        <v>1</v>
      </c>
      <c r="B12" s="3">
        <v>85000</v>
      </c>
      <c r="C12" s="3"/>
      <c r="D12" s="3"/>
      <c r="E12" s="3"/>
      <c r="F12" s="3">
        <v>96000</v>
      </c>
      <c r="G12" s="3"/>
      <c r="H12" s="3"/>
    </row>
    <row r="13" spans="1:8" x14ac:dyDescent="0.4">
      <c r="A13" s="6">
        <v>2</v>
      </c>
      <c r="B13" s="3">
        <v>87500</v>
      </c>
      <c r="C13" s="3"/>
      <c r="D13" s="3">
        <f>B13-B12</f>
        <v>2500</v>
      </c>
      <c r="E13" s="3">
        <f>D13/100</f>
        <v>25</v>
      </c>
      <c r="F13" s="3">
        <v>99000</v>
      </c>
      <c r="G13" s="3">
        <f>F13-F12</f>
        <v>3000</v>
      </c>
      <c r="H13" s="3">
        <f>G13-D13</f>
        <v>500</v>
      </c>
    </row>
    <row r="14" spans="1:8" x14ac:dyDescent="0.4">
      <c r="A14" s="6">
        <v>3</v>
      </c>
      <c r="B14" s="3">
        <v>89900</v>
      </c>
      <c r="C14" s="3"/>
      <c r="D14" s="3">
        <f t="shared" ref="D14:D22" si="0">B14-B13</f>
        <v>2400</v>
      </c>
      <c r="E14" s="3">
        <f t="shared" ref="E14:E22" si="1">D14/100</f>
        <v>24</v>
      </c>
      <c r="F14" s="3">
        <v>102000</v>
      </c>
      <c r="G14" s="3">
        <f t="shared" ref="G14:G22" si="2">F14-F13</f>
        <v>3000</v>
      </c>
      <c r="H14" s="3">
        <f t="shared" ref="H14:H22" si="3">G14-D14</f>
        <v>600</v>
      </c>
    </row>
    <row r="15" spans="1:8" x14ac:dyDescent="0.4">
      <c r="A15" s="8">
        <v>4</v>
      </c>
      <c r="B15" s="9">
        <v>92100</v>
      </c>
      <c r="C15" s="9"/>
      <c r="D15" s="3">
        <f t="shared" si="0"/>
        <v>2200</v>
      </c>
      <c r="E15" s="9">
        <f t="shared" si="1"/>
        <v>22</v>
      </c>
      <c r="F15" s="9">
        <v>105000</v>
      </c>
      <c r="G15" s="3">
        <f t="shared" si="2"/>
        <v>3000</v>
      </c>
      <c r="H15" s="3">
        <f t="shared" si="3"/>
        <v>800</v>
      </c>
    </row>
    <row r="16" spans="1:8" x14ac:dyDescent="0.4">
      <c r="A16" s="10">
        <v>5</v>
      </c>
      <c r="B16" s="11">
        <v>94400</v>
      </c>
      <c r="C16" s="11"/>
      <c r="D16" s="3">
        <f t="shared" si="0"/>
        <v>2300</v>
      </c>
      <c r="E16" s="3">
        <f t="shared" si="1"/>
        <v>23</v>
      </c>
      <c r="F16" s="11">
        <v>108000</v>
      </c>
      <c r="G16" s="3">
        <f t="shared" si="2"/>
        <v>3000</v>
      </c>
      <c r="H16" s="3">
        <f t="shared" si="3"/>
        <v>700</v>
      </c>
    </row>
    <row r="17" spans="1:8" x14ac:dyDescent="0.4">
      <c r="A17" s="10">
        <v>6</v>
      </c>
      <c r="B17" s="11">
        <v>96780</v>
      </c>
      <c r="C17" s="11"/>
      <c r="D17" s="3">
        <f t="shared" si="0"/>
        <v>2380</v>
      </c>
      <c r="E17" s="3">
        <f t="shared" si="1"/>
        <v>23.8</v>
      </c>
      <c r="F17" s="11">
        <v>111000</v>
      </c>
      <c r="G17" s="3">
        <f t="shared" si="2"/>
        <v>3000</v>
      </c>
      <c r="H17" s="3">
        <f t="shared" si="3"/>
        <v>620</v>
      </c>
    </row>
    <row r="18" spans="1:8" x14ac:dyDescent="0.4">
      <c r="A18" s="10">
        <v>7</v>
      </c>
      <c r="B18" s="11">
        <v>99180</v>
      </c>
      <c r="C18" s="11"/>
      <c r="D18" s="3">
        <f t="shared" si="0"/>
        <v>2400</v>
      </c>
      <c r="E18" s="3">
        <f t="shared" si="1"/>
        <v>24</v>
      </c>
      <c r="F18" s="11">
        <v>114000</v>
      </c>
      <c r="G18" s="3">
        <f t="shared" si="2"/>
        <v>3000</v>
      </c>
      <c r="H18" s="3">
        <f t="shared" si="3"/>
        <v>600</v>
      </c>
    </row>
    <row r="19" spans="1:8" x14ac:dyDescent="0.4">
      <c r="A19" s="10">
        <v>8</v>
      </c>
      <c r="B19" s="11">
        <v>101980</v>
      </c>
      <c r="C19" s="11"/>
      <c r="D19" s="3">
        <f t="shared" si="0"/>
        <v>2800</v>
      </c>
      <c r="E19" s="3">
        <f t="shared" si="1"/>
        <v>28</v>
      </c>
      <c r="F19" s="11">
        <v>117000</v>
      </c>
      <c r="G19" s="3">
        <f t="shared" si="2"/>
        <v>3000</v>
      </c>
      <c r="H19" s="3">
        <f t="shared" si="3"/>
        <v>200</v>
      </c>
    </row>
    <row r="20" spans="1:8" x14ac:dyDescent="0.4">
      <c r="A20" s="10">
        <v>9</v>
      </c>
      <c r="B20" s="11">
        <v>104880</v>
      </c>
      <c r="C20" s="11"/>
      <c r="D20" s="3">
        <f t="shared" si="0"/>
        <v>2900</v>
      </c>
      <c r="E20" s="3">
        <f t="shared" si="1"/>
        <v>29</v>
      </c>
      <c r="F20" s="11">
        <v>120000</v>
      </c>
      <c r="G20" s="3">
        <f t="shared" si="2"/>
        <v>3000</v>
      </c>
      <c r="H20" s="3">
        <f t="shared" si="3"/>
        <v>100</v>
      </c>
    </row>
    <row r="21" spans="1:8" x14ac:dyDescent="0.4">
      <c r="A21" s="10">
        <v>10</v>
      </c>
      <c r="B21" s="11">
        <v>107880</v>
      </c>
      <c r="C21" s="11"/>
      <c r="D21" s="3">
        <f t="shared" si="0"/>
        <v>3000</v>
      </c>
      <c r="E21" s="3">
        <f t="shared" si="1"/>
        <v>30</v>
      </c>
      <c r="F21" s="11">
        <v>123000</v>
      </c>
      <c r="G21" s="3">
        <f t="shared" si="2"/>
        <v>3000</v>
      </c>
      <c r="H21" s="3">
        <f t="shared" si="3"/>
        <v>0</v>
      </c>
    </row>
    <row r="22" spans="1:8" x14ac:dyDescent="0.4">
      <c r="A22" s="10">
        <v>11</v>
      </c>
      <c r="B22" s="11">
        <v>111680</v>
      </c>
      <c r="C22" s="11"/>
      <c r="D22" s="3">
        <f t="shared" si="0"/>
        <v>3800</v>
      </c>
      <c r="E22" s="3">
        <f t="shared" si="1"/>
        <v>38</v>
      </c>
      <c r="F22" s="11">
        <v>126000</v>
      </c>
      <c r="G22" s="3">
        <f t="shared" si="2"/>
        <v>3000</v>
      </c>
      <c r="H22" s="3">
        <f t="shared" si="3"/>
        <v>-800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8" workbookViewId="0">
      <selection activeCell="A8" sqref="A1:XFD1048576"/>
    </sheetView>
  </sheetViews>
  <sheetFormatPr baseColWidth="10" defaultColWidth="11.44140625" defaultRowHeight="21" x14ac:dyDescent="0.4"/>
  <cols>
    <col min="1" max="1" width="51.88671875" style="1" bestFit="1" customWidth="1"/>
    <col min="2" max="2" width="23.44140625" style="1" bestFit="1" customWidth="1"/>
    <col min="3" max="3" width="16.109375" style="1" bestFit="1" customWidth="1"/>
    <col min="4" max="4" width="23.44140625" style="1" bestFit="1" customWidth="1"/>
    <col min="5" max="5" width="21.88671875" style="1" customWidth="1"/>
    <col min="6" max="6" width="21.88671875" style="1" bestFit="1" customWidth="1"/>
    <col min="7" max="7" width="20.44140625" style="1" customWidth="1"/>
    <col min="8" max="16384" width="11.44140625" style="1"/>
  </cols>
  <sheetData>
    <row r="1" spans="1:7" x14ac:dyDescent="0.4">
      <c r="A1" s="1" t="s">
        <v>3</v>
      </c>
      <c r="B1" s="1">
        <v>8000</v>
      </c>
      <c r="C1" s="1" t="s">
        <v>14</v>
      </c>
      <c r="D1" s="1">
        <v>2000</v>
      </c>
    </row>
    <row r="2" spans="1:7" x14ac:dyDescent="0.4">
      <c r="A2" s="11" t="s">
        <v>15</v>
      </c>
      <c r="B2" s="3">
        <v>1800000</v>
      </c>
    </row>
    <row r="3" spans="1:7" x14ac:dyDescent="0.4">
      <c r="A3" s="11" t="s">
        <v>16</v>
      </c>
      <c r="B3" s="3">
        <v>3650000</v>
      </c>
      <c r="D3" s="3" t="s">
        <v>17</v>
      </c>
      <c r="E3" s="3">
        <f>SUM(B2:B4)</f>
        <v>9850000</v>
      </c>
    </row>
    <row r="4" spans="1:7" x14ac:dyDescent="0.4">
      <c r="A4" s="11" t="s">
        <v>18</v>
      </c>
      <c r="B4" s="3">
        <v>4400000</v>
      </c>
      <c r="D4" s="3" t="s">
        <v>19</v>
      </c>
      <c r="E4" s="3">
        <f>B5</f>
        <v>2370000</v>
      </c>
    </row>
    <row r="5" spans="1:7" x14ac:dyDescent="0.4">
      <c r="A5" s="3" t="s">
        <v>20</v>
      </c>
      <c r="B5" s="3">
        <v>2370000</v>
      </c>
    </row>
    <row r="6" spans="1:7" x14ac:dyDescent="0.4">
      <c r="B6" s="1">
        <f>SUM(B2:B5)</f>
        <v>12220000</v>
      </c>
    </row>
    <row r="7" spans="1:7" x14ac:dyDescent="0.4">
      <c r="F7" s="12" t="s">
        <v>21</v>
      </c>
      <c r="G7" s="12"/>
    </row>
    <row r="8" spans="1:7" x14ac:dyDescent="0.4">
      <c r="A8" s="12" t="s">
        <v>22</v>
      </c>
      <c r="B8" s="13">
        <v>8000</v>
      </c>
      <c r="C8" s="13"/>
      <c r="D8" s="13">
        <v>10000</v>
      </c>
      <c r="E8" s="13"/>
      <c r="F8" s="13">
        <v>2000</v>
      </c>
      <c r="G8" s="13"/>
    </row>
    <row r="9" spans="1:7" x14ac:dyDescent="0.4">
      <c r="A9" s="12"/>
      <c r="B9" s="6" t="s">
        <v>23</v>
      </c>
      <c r="C9" s="6" t="s">
        <v>24</v>
      </c>
      <c r="D9" s="6" t="s">
        <v>23</v>
      </c>
      <c r="E9" s="6" t="s">
        <v>24</v>
      </c>
      <c r="F9" s="6" t="s">
        <v>23</v>
      </c>
      <c r="G9" s="6" t="s">
        <v>24</v>
      </c>
    </row>
    <row r="10" spans="1:7" x14ac:dyDescent="0.4">
      <c r="A10" s="3" t="s">
        <v>17</v>
      </c>
      <c r="B10" s="3">
        <f>E3</f>
        <v>9850000</v>
      </c>
      <c r="C10" s="14">
        <f>B10/$B$8</f>
        <v>1231.25</v>
      </c>
      <c r="D10" s="15">
        <f>E10*D8</f>
        <v>12312500</v>
      </c>
      <c r="E10" s="14">
        <f>C10</f>
        <v>1231.25</v>
      </c>
      <c r="F10" s="15">
        <f>D10-B10</f>
        <v>2462500</v>
      </c>
      <c r="G10" s="14">
        <f>F10/F8</f>
        <v>1231.25</v>
      </c>
    </row>
    <row r="11" spans="1:7" x14ac:dyDescent="0.4">
      <c r="A11" s="3" t="s">
        <v>25</v>
      </c>
      <c r="B11" s="3">
        <f>E4</f>
        <v>2370000</v>
      </c>
      <c r="C11" s="14">
        <f>B11/$B$8</f>
        <v>296.25</v>
      </c>
      <c r="D11" s="16">
        <f>B11</f>
        <v>2370000</v>
      </c>
      <c r="E11" s="14">
        <f>D11/D8</f>
        <v>237</v>
      </c>
      <c r="F11" s="15">
        <f>D11-B11</f>
        <v>0</v>
      </c>
      <c r="G11" s="3"/>
    </row>
    <row r="12" spans="1:7" x14ac:dyDescent="0.4">
      <c r="A12" s="2" t="s">
        <v>26</v>
      </c>
      <c r="B12" s="2">
        <f>SUM(B10:B11)</f>
        <v>12220000</v>
      </c>
      <c r="C12" s="17">
        <f t="shared" ref="C12" si="0">B12/$B$8</f>
        <v>1527.5</v>
      </c>
      <c r="D12" s="18">
        <f>SUM(D10:D11)</f>
        <v>14682500</v>
      </c>
      <c r="E12" s="19">
        <f>D12/D8</f>
        <v>1468.25</v>
      </c>
      <c r="F12" s="20">
        <f>SUM(F10:F11)</f>
        <v>2462500</v>
      </c>
      <c r="G12" s="21">
        <f>SUM(G10:G11)</f>
        <v>1231.25</v>
      </c>
    </row>
    <row r="14" spans="1:7" x14ac:dyDescent="0.4">
      <c r="A14" s="1" t="s">
        <v>14</v>
      </c>
      <c r="B14" s="1">
        <v>1700</v>
      </c>
      <c r="C14" s="1" t="s">
        <v>27</v>
      </c>
      <c r="D14" s="1">
        <v>3500000</v>
      </c>
    </row>
    <row r="15" spans="1:7" x14ac:dyDescent="0.4">
      <c r="F15" s="12" t="s">
        <v>21</v>
      </c>
      <c r="G15" s="12"/>
    </row>
    <row r="16" spans="1:7" x14ac:dyDescent="0.4">
      <c r="A16" s="12" t="s">
        <v>28</v>
      </c>
      <c r="B16" s="13">
        <v>8000</v>
      </c>
      <c r="C16" s="13"/>
      <c r="D16" s="13">
        <v>10000</v>
      </c>
      <c r="E16" s="13"/>
      <c r="F16" s="13">
        <v>2000</v>
      </c>
      <c r="G16" s="13"/>
    </row>
    <row r="17" spans="1:7" x14ac:dyDescent="0.4">
      <c r="A17" s="12"/>
      <c r="B17" s="6" t="s">
        <v>23</v>
      </c>
      <c r="C17" s="6" t="s">
        <v>24</v>
      </c>
      <c r="D17" s="6" t="s">
        <v>23</v>
      </c>
      <c r="E17" s="6" t="s">
        <v>24</v>
      </c>
      <c r="F17" s="6" t="s">
        <v>23</v>
      </c>
      <c r="G17" s="6" t="s">
        <v>24</v>
      </c>
    </row>
    <row r="18" spans="1:7" x14ac:dyDescent="0.4">
      <c r="A18" s="3" t="s">
        <v>17</v>
      </c>
      <c r="B18" s="3">
        <f>B10</f>
        <v>9850000</v>
      </c>
      <c r="C18" s="14">
        <f>B18/$B$16</f>
        <v>1231.25</v>
      </c>
      <c r="D18" s="15">
        <f>E18*D16</f>
        <v>12312500</v>
      </c>
      <c r="E18" s="14">
        <f>C18</f>
        <v>1231.25</v>
      </c>
      <c r="F18" s="14">
        <f>D18-B18</f>
        <v>2462500</v>
      </c>
      <c r="G18" s="14">
        <f>F18/$F$16</f>
        <v>1231.25</v>
      </c>
    </row>
    <row r="19" spans="1:7" x14ac:dyDescent="0.4">
      <c r="A19" s="3" t="s">
        <v>25</v>
      </c>
      <c r="B19" s="3">
        <f>B11</f>
        <v>2370000</v>
      </c>
      <c r="C19" s="14">
        <f>B19/$B$16</f>
        <v>296.25</v>
      </c>
      <c r="D19" s="22">
        <f>D14</f>
        <v>3500000</v>
      </c>
      <c r="E19" s="14">
        <f>D19/D16</f>
        <v>350</v>
      </c>
      <c r="F19" s="14">
        <f>D19-B19</f>
        <v>1130000</v>
      </c>
      <c r="G19" s="14">
        <f>F19/$F$16</f>
        <v>565</v>
      </c>
    </row>
    <row r="20" spans="1:7" x14ac:dyDescent="0.4">
      <c r="A20" s="2" t="s">
        <v>26</v>
      </c>
      <c r="B20" s="2">
        <f>SUM(B18:B19)</f>
        <v>12220000</v>
      </c>
      <c r="C20" s="23">
        <f t="shared" ref="C20" si="1">B20/$B$16</f>
        <v>1527.5</v>
      </c>
      <c r="D20" s="18">
        <f>SUM(D18:D19)</f>
        <v>15812500</v>
      </c>
      <c r="E20" s="21">
        <f>SUM(E18:E19)</f>
        <v>1581.25</v>
      </c>
      <c r="F20" s="14">
        <f>SUM(F18:F19)</f>
        <v>3592500</v>
      </c>
      <c r="G20" s="24">
        <f>F20/F16</f>
        <v>1796.25</v>
      </c>
    </row>
    <row r="23" spans="1:7" x14ac:dyDescent="0.4">
      <c r="A23" s="25" t="s">
        <v>29</v>
      </c>
      <c r="B23" s="1" t="s">
        <v>30</v>
      </c>
    </row>
    <row r="25" spans="1:7" x14ac:dyDescent="0.4">
      <c r="A25" s="25" t="s">
        <v>31</v>
      </c>
      <c r="B25" s="1" t="s">
        <v>32</v>
      </c>
    </row>
    <row r="27" spans="1:7" x14ac:dyDescent="0.4">
      <c r="B27" s="26">
        <f>G18+(F19/F16)</f>
        <v>1796.25</v>
      </c>
    </row>
    <row r="29" spans="1:7" x14ac:dyDescent="0.4">
      <c r="C29" s="1" t="s">
        <v>33</v>
      </c>
    </row>
  </sheetData>
  <mergeCells count="10">
    <mergeCell ref="A16:A17"/>
    <mergeCell ref="B16:C16"/>
    <mergeCell ref="D16:E16"/>
    <mergeCell ref="F16:G16"/>
    <mergeCell ref="F7:G7"/>
    <mergeCell ref="A8:A9"/>
    <mergeCell ref="B8:C8"/>
    <mergeCell ref="D8:E8"/>
    <mergeCell ref="F8:G8"/>
    <mergeCell ref="F15:G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workbookViewId="0">
      <selection activeCell="B28" sqref="B28"/>
    </sheetView>
  </sheetViews>
  <sheetFormatPr baseColWidth="10" defaultColWidth="11.44140625" defaultRowHeight="14.4" x14ac:dyDescent="0.4"/>
  <cols>
    <col min="1" max="1" width="51.88671875" style="1" bestFit="1" customWidth="1"/>
    <col min="2" max="2" width="23.44140625" style="1" bestFit="1" customWidth="1"/>
    <col min="3" max="3" width="16.109375" style="1" bestFit="1" customWidth="1"/>
    <col min="4" max="4" width="23.44140625" style="1" bestFit="1" customWidth="1"/>
    <col min="5" max="5" width="21.88671875" style="1" customWidth="1"/>
    <col min="6" max="6" width="21.88671875" style="1" bestFit="1" customWidth="1"/>
    <col min="7" max="7" width="20.44140625" style="1" customWidth="1"/>
    <col min="8" max="16384" width="11.44140625" style="1"/>
  </cols>
  <sheetData>
    <row r="1" spans="1:7" ht="21" x14ac:dyDescent="0.4">
      <c r="A1" s="31" t="s">
        <v>3</v>
      </c>
      <c r="B1" s="1">
        <v>8000</v>
      </c>
      <c r="C1" s="1" t="s">
        <v>14</v>
      </c>
      <c r="D1" s="1">
        <v>2000</v>
      </c>
    </row>
    <row r="2" spans="1:7" ht="21" x14ac:dyDescent="0.4">
      <c r="A2" s="32" t="s">
        <v>15</v>
      </c>
      <c r="B2" s="3">
        <v>1800000</v>
      </c>
    </row>
    <row r="3" spans="1:7" ht="21" x14ac:dyDescent="0.4">
      <c r="A3" s="32" t="s">
        <v>16</v>
      </c>
      <c r="B3" s="3">
        <v>3650000</v>
      </c>
      <c r="D3" s="3" t="s">
        <v>35</v>
      </c>
      <c r="E3" s="3">
        <f>B2+B3+B4</f>
        <v>9850000</v>
      </c>
    </row>
    <row r="4" spans="1:7" ht="21" x14ac:dyDescent="0.4">
      <c r="A4" s="32" t="s">
        <v>18</v>
      </c>
      <c r="B4" s="3">
        <v>4400000</v>
      </c>
      <c r="D4" s="3" t="s">
        <v>20</v>
      </c>
      <c r="E4" s="3">
        <f>B5</f>
        <v>2370000</v>
      </c>
    </row>
    <row r="5" spans="1:7" ht="21" x14ac:dyDescent="0.4">
      <c r="A5" s="32" t="s">
        <v>20</v>
      </c>
      <c r="B5" s="3">
        <v>2370000</v>
      </c>
    </row>
    <row r="6" spans="1:7" ht="21" x14ac:dyDescent="0.4">
      <c r="A6" s="32" t="s">
        <v>41</v>
      </c>
      <c r="B6" s="2">
        <f>SUM(B2:B5)</f>
        <v>12220000</v>
      </c>
    </row>
    <row r="7" spans="1:7" ht="21" x14ac:dyDescent="0.4">
      <c r="F7" s="12" t="s">
        <v>21</v>
      </c>
      <c r="G7" s="12"/>
    </row>
    <row r="8" spans="1:7" ht="21" x14ac:dyDescent="0.4">
      <c r="A8" s="12" t="s">
        <v>22</v>
      </c>
      <c r="B8" s="13">
        <v>8000</v>
      </c>
      <c r="C8" s="13"/>
      <c r="D8" s="13">
        <v>10000</v>
      </c>
      <c r="E8" s="13"/>
      <c r="F8" s="13">
        <v>2000</v>
      </c>
      <c r="G8" s="13"/>
    </row>
    <row r="9" spans="1:7" ht="21" x14ac:dyDescent="0.4">
      <c r="A9" s="12"/>
      <c r="B9" s="6" t="s">
        <v>23</v>
      </c>
      <c r="C9" s="6" t="s">
        <v>24</v>
      </c>
      <c r="D9" s="6" t="s">
        <v>23</v>
      </c>
      <c r="E9" s="6" t="s">
        <v>24</v>
      </c>
      <c r="F9" s="6" t="s">
        <v>23</v>
      </c>
      <c r="G9" s="6" t="s">
        <v>24</v>
      </c>
    </row>
    <row r="10" spans="1:7" ht="21" x14ac:dyDescent="0.4">
      <c r="A10" s="3" t="s">
        <v>17</v>
      </c>
      <c r="B10" s="3">
        <f>E3</f>
        <v>9850000</v>
      </c>
      <c r="C10" s="14">
        <f>B10/$B$8</f>
        <v>1231.25</v>
      </c>
      <c r="D10" s="15">
        <f>E10*D8</f>
        <v>12312500</v>
      </c>
      <c r="E10" s="14">
        <f>C10</f>
        <v>1231.25</v>
      </c>
      <c r="F10" s="15">
        <f>D10-B10</f>
        <v>2462500</v>
      </c>
      <c r="G10" s="14">
        <f>F10/F8</f>
        <v>1231.25</v>
      </c>
    </row>
    <row r="11" spans="1:7" ht="21" x14ac:dyDescent="0.4">
      <c r="A11" s="3" t="s">
        <v>25</v>
      </c>
      <c r="B11" s="3">
        <f>E4</f>
        <v>2370000</v>
      </c>
      <c r="C11" s="14">
        <f t="shared" ref="C11:C12" si="0">B11/$B$8</f>
        <v>296.25</v>
      </c>
      <c r="D11" s="16">
        <f>B11</f>
        <v>2370000</v>
      </c>
      <c r="E11" s="14">
        <f>D11/D8</f>
        <v>237</v>
      </c>
      <c r="F11" s="15">
        <f>D11-B11</f>
        <v>0</v>
      </c>
      <c r="G11" s="3"/>
    </row>
    <row r="12" spans="1:7" ht="21" x14ac:dyDescent="0.4">
      <c r="A12" s="2" t="s">
        <v>26</v>
      </c>
      <c r="B12" s="18">
        <f>SUM(B10:B11)</f>
        <v>12220000</v>
      </c>
      <c r="C12" s="24">
        <f t="shared" si="0"/>
        <v>1527.5</v>
      </c>
      <c r="D12" s="18">
        <f>SUM(D10:D11)</f>
        <v>14682500</v>
      </c>
      <c r="E12" s="19">
        <f>SUM(E10:E11)</f>
        <v>1468.25</v>
      </c>
      <c r="F12" s="20">
        <f>SUM(F10:F11)</f>
        <v>2462500</v>
      </c>
      <c r="G12" s="33">
        <f>SUM(G10:G11)</f>
        <v>1231.25</v>
      </c>
    </row>
    <row r="14" spans="1:7" ht="21" x14ac:dyDescent="0.4">
      <c r="A14" s="1" t="s">
        <v>14</v>
      </c>
      <c r="B14" s="1">
        <v>1700</v>
      </c>
      <c r="C14" s="1" t="s">
        <v>27</v>
      </c>
      <c r="D14" s="1">
        <v>3500000</v>
      </c>
      <c r="E14" s="25">
        <f>D14-B11</f>
        <v>1130000</v>
      </c>
    </row>
    <row r="15" spans="1:7" ht="21" x14ac:dyDescent="0.4">
      <c r="F15" s="12" t="s">
        <v>21</v>
      </c>
      <c r="G15" s="12"/>
    </row>
    <row r="16" spans="1:7" ht="21" x14ac:dyDescent="0.4">
      <c r="A16" s="12" t="s">
        <v>28</v>
      </c>
      <c r="B16" s="13">
        <v>8000</v>
      </c>
      <c r="C16" s="13"/>
      <c r="D16" s="13">
        <v>10000</v>
      </c>
      <c r="E16" s="13"/>
      <c r="F16" s="13">
        <v>2000</v>
      </c>
      <c r="G16" s="13"/>
    </row>
    <row r="17" spans="1:7" ht="21" x14ac:dyDescent="0.4">
      <c r="A17" s="12"/>
      <c r="B17" s="6" t="s">
        <v>23</v>
      </c>
      <c r="C17" s="6" t="s">
        <v>24</v>
      </c>
      <c r="D17" s="6" t="s">
        <v>23</v>
      </c>
      <c r="E17" s="6" t="s">
        <v>24</v>
      </c>
      <c r="F17" s="6" t="s">
        <v>23</v>
      </c>
      <c r="G17" s="6" t="s">
        <v>24</v>
      </c>
    </row>
    <row r="18" spans="1:7" ht="21" x14ac:dyDescent="0.4">
      <c r="A18" s="3" t="s">
        <v>17</v>
      </c>
      <c r="B18" s="3">
        <f>B10</f>
        <v>9850000</v>
      </c>
      <c r="C18" s="14">
        <f>B18/$B$16</f>
        <v>1231.25</v>
      </c>
      <c r="D18" s="15">
        <f>E18*D16</f>
        <v>12312500</v>
      </c>
      <c r="E18" s="14">
        <f>C18</f>
        <v>1231.25</v>
      </c>
      <c r="F18" s="14">
        <f>D18-B18</f>
        <v>2462500</v>
      </c>
      <c r="G18" s="14">
        <f>F18/$F$16</f>
        <v>1231.25</v>
      </c>
    </row>
    <row r="19" spans="1:7" ht="21" x14ac:dyDescent="0.4">
      <c r="A19" s="3" t="s">
        <v>25</v>
      </c>
      <c r="B19" s="3">
        <f>B11</f>
        <v>2370000</v>
      </c>
      <c r="C19" s="14">
        <f>B19/$B$16</f>
        <v>296.25</v>
      </c>
      <c r="D19" s="22">
        <f>D14</f>
        <v>3500000</v>
      </c>
      <c r="E19" s="14">
        <f>D19/D16</f>
        <v>350</v>
      </c>
      <c r="F19" s="14">
        <f>D19-B19</f>
        <v>1130000</v>
      </c>
      <c r="G19" s="14">
        <f>F19/$F$16</f>
        <v>565</v>
      </c>
    </row>
    <row r="20" spans="1:7" ht="21" x14ac:dyDescent="0.4">
      <c r="A20" s="2" t="s">
        <v>26</v>
      </c>
      <c r="B20" s="2">
        <f>SUM(B18:B19)</f>
        <v>12220000</v>
      </c>
      <c r="C20" s="23">
        <f t="shared" ref="C20" si="1">B20/$B$16</f>
        <v>1527.5</v>
      </c>
      <c r="D20" s="18">
        <f>SUM(D18:D19)</f>
        <v>15812500</v>
      </c>
      <c r="E20" s="21">
        <f>SUM(E18:E19)</f>
        <v>1581.25</v>
      </c>
      <c r="F20" s="14">
        <f>SUM(F18:F19)</f>
        <v>3592500</v>
      </c>
      <c r="G20" s="24">
        <f>F20/F16</f>
        <v>1796.25</v>
      </c>
    </row>
    <row r="23" spans="1:7" ht="21" x14ac:dyDescent="0.4">
      <c r="A23" s="25" t="s">
        <v>29</v>
      </c>
      <c r="B23" s="1" t="s">
        <v>42</v>
      </c>
    </row>
    <row r="25" spans="1:7" ht="21" x14ac:dyDescent="0.4">
      <c r="A25" s="25" t="s">
        <v>31</v>
      </c>
      <c r="B25" s="1" t="s">
        <v>32</v>
      </c>
    </row>
    <row r="27" spans="1:7" ht="21" x14ac:dyDescent="0.4">
      <c r="B27" s="26">
        <f>G18+(F19/F16)</f>
        <v>1796.25</v>
      </c>
    </row>
    <row r="29" spans="1:7" ht="21" x14ac:dyDescent="0.4">
      <c r="C29" s="1" t="s">
        <v>33</v>
      </c>
    </row>
  </sheetData>
  <mergeCells count="10">
    <mergeCell ref="A16:A17"/>
    <mergeCell ref="B16:C16"/>
    <mergeCell ref="D16:E16"/>
    <mergeCell ref="F16:G16"/>
    <mergeCell ref="F7:G7"/>
    <mergeCell ref="A8:A9"/>
    <mergeCell ref="B8:C8"/>
    <mergeCell ref="D8:E8"/>
    <mergeCell ref="F8:G8"/>
    <mergeCell ref="F15:G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H8" workbookViewId="0">
      <selection activeCell="O16" sqref="O16"/>
    </sheetView>
  </sheetViews>
  <sheetFormatPr baseColWidth="10" defaultColWidth="11.44140625" defaultRowHeight="21" x14ac:dyDescent="0.4"/>
  <cols>
    <col min="1" max="1" width="20" style="1" bestFit="1" customWidth="1"/>
    <col min="2" max="2" width="11.44140625" style="1"/>
    <col min="3" max="3" width="11.33203125" style="1" bestFit="1" customWidth="1"/>
    <col min="4" max="4" width="23" style="1" bestFit="1" customWidth="1"/>
    <col min="5" max="7" width="11.44140625" style="1"/>
    <col min="8" max="8" width="4" style="1" customWidth="1"/>
    <col min="9" max="9" width="20.5546875" style="1" bestFit="1" customWidth="1"/>
    <col min="10" max="11" width="11.44140625" style="1"/>
    <col min="12" max="12" width="23" style="1" bestFit="1" customWidth="1"/>
    <col min="13" max="16384" width="11.44140625" style="1"/>
  </cols>
  <sheetData>
    <row r="1" spans="1:18" x14ac:dyDescent="0.4">
      <c r="A1" s="2" t="s">
        <v>34</v>
      </c>
      <c r="B1" s="2">
        <v>110</v>
      </c>
      <c r="C1" s="2"/>
      <c r="D1" s="2" t="s">
        <v>35</v>
      </c>
      <c r="E1" s="2">
        <v>145000</v>
      </c>
      <c r="I1" s="2" t="s">
        <v>34</v>
      </c>
      <c r="J1" s="2">
        <v>110</v>
      </c>
      <c r="K1" s="2"/>
      <c r="L1" s="2" t="s">
        <v>35</v>
      </c>
      <c r="M1" s="2">
        <v>145000</v>
      </c>
    </row>
    <row r="2" spans="1:18" x14ac:dyDescent="0.4">
      <c r="A2" s="2" t="s">
        <v>3</v>
      </c>
      <c r="B2" s="2">
        <v>4000</v>
      </c>
      <c r="C2" s="2"/>
      <c r="D2" s="2" t="s">
        <v>20</v>
      </c>
      <c r="E2" s="2">
        <v>250000</v>
      </c>
      <c r="I2" s="2" t="s">
        <v>3</v>
      </c>
      <c r="J2" s="2">
        <v>4000</v>
      </c>
      <c r="K2" s="2"/>
      <c r="L2" s="2" t="s">
        <v>20</v>
      </c>
      <c r="M2" s="2">
        <v>250000</v>
      </c>
    </row>
    <row r="6" spans="1:18" x14ac:dyDescent="0.4">
      <c r="A6" s="25"/>
      <c r="B6" s="13">
        <v>4000</v>
      </c>
      <c r="C6" s="13"/>
      <c r="D6" s="13">
        <v>5000</v>
      </c>
      <c r="E6" s="13"/>
      <c r="F6" s="13">
        <v>1000</v>
      </c>
      <c r="G6" s="13"/>
      <c r="I6" s="25"/>
      <c r="J6" s="13">
        <v>4000</v>
      </c>
      <c r="K6" s="13"/>
      <c r="L6" s="13">
        <v>5000</v>
      </c>
      <c r="M6" s="13"/>
      <c r="N6" s="13">
        <v>1000</v>
      </c>
      <c r="O6" s="13"/>
    </row>
    <row r="7" spans="1:18" x14ac:dyDescent="0.4">
      <c r="B7" s="27" t="s">
        <v>23</v>
      </c>
      <c r="C7" s="27" t="s">
        <v>24</v>
      </c>
      <c r="D7" s="27" t="s">
        <v>23</v>
      </c>
      <c r="E7" s="27" t="s">
        <v>24</v>
      </c>
      <c r="F7" s="27" t="s">
        <v>23</v>
      </c>
      <c r="G7" s="27" t="s">
        <v>24</v>
      </c>
      <c r="J7" s="27" t="s">
        <v>23</v>
      </c>
      <c r="K7" s="27" t="s">
        <v>24</v>
      </c>
      <c r="L7" s="27" t="s">
        <v>23</v>
      </c>
      <c r="M7" s="27" t="s">
        <v>24</v>
      </c>
      <c r="N7" s="27" t="s">
        <v>23</v>
      </c>
      <c r="O7" s="27" t="s">
        <v>24</v>
      </c>
      <c r="Q7" s="1">
        <f>1000*36.25/1000</f>
        <v>36.25</v>
      </c>
    </row>
    <row r="8" spans="1:18" x14ac:dyDescent="0.4">
      <c r="A8" s="2" t="s">
        <v>36</v>
      </c>
      <c r="B8" s="2">
        <f>E1</f>
        <v>145000</v>
      </c>
      <c r="C8" s="2">
        <f>B8/$B$6</f>
        <v>36.25</v>
      </c>
      <c r="D8" s="2">
        <f>C8*D6</f>
        <v>181250</v>
      </c>
      <c r="E8" s="2">
        <f>D8/$D$6</f>
        <v>36.25</v>
      </c>
      <c r="F8" s="3">
        <f>C8*F6</f>
        <v>36250</v>
      </c>
      <c r="G8" s="3">
        <f>F8/F6</f>
        <v>36.25</v>
      </c>
      <c r="I8" s="2" t="s">
        <v>36</v>
      </c>
      <c r="J8" s="2">
        <f>M1</f>
        <v>145000</v>
      </c>
      <c r="K8" s="2">
        <f>J8/$B$6</f>
        <v>36.25</v>
      </c>
      <c r="L8" s="2">
        <f>M8*L6</f>
        <v>181250</v>
      </c>
      <c r="M8" s="2">
        <v>36.25</v>
      </c>
      <c r="N8" s="3">
        <f>L8-J8</f>
        <v>36250</v>
      </c>
      <c r="O8" s="3">
        <f>N8/N6</f>
        <v>36.25</v>
      </c>
    </row>
    <row r="9" spans="1:18" x14ac:dyDescent="0.4">
      <c r="A9" s="2" t="s">
        <v>37</v>
      </c>
      <c r="B9" s="2">
        <f>E2</f>
        <v>250000</v>
      </c>
      <c r="C9" s="2">
        <f t="shared" ref="C9:C10" si="0">B9/$B$6</f>
        <v>62.5</v>
      </c>
      <c r="D9" s="2">
        <f>B9</f>
        <v>250000</v>
      </c>
      <c r="E9" s="2">
        <f>D9/$D$6</f>
        <v>50</v>
      </c>
      <c r="F9" s="3">
        <f>D9-B9</f>
        <v>0</v>
      </c>
      <c r="G9" s="3"/>
      <c r="I9" s="2" t="s">
        <v>37</v>
      </c>
      <c r="J9" s="2">
        <f>M2</f>
        <v>250000</v>
      </c>
      <c r="K9" s="2">
        <f t="shared" ref="K9:K10" si="1">J9/$B$6</f>
        <v>62.5</v>
      </c>
      <c r="L9" s="2">
        <f>J9</f>
        <v>250000</v>
      </c>
      <c r="M9" s="2">
        <f>L9/L6</f>
        <v>50</v>
      </c>
      <c r="N9" s="3">
        <f>L9-J9</f>
        <v>0</v>
      </c>
      <c r="O9" s="3"/>
      <c r="R9" s="1" t="s">
        <v>38</v>
      </c>
    </row>
    <row r="10" spans="1:18" x14ac:dyDescent="0.4">
      <c r="A10" s="2" t="s">
        <v>39</v>
      </c>
      <c r="B10" s="2">
        <f>SUM(B8:B9)</f>
        <v>395000</v>
      </c>
      <c r="C10" s="2">
        <f t="shared" si="0"/>
        <v>98.75</v>
      </c>
      <c r="D10" s="2">
        <f>SUM(D8:D9)</f>
        <v>431250</v>
      </c>
      <c r="E10" s="2">
        <f>SUM(E8:E9)</f>
        <v>86.25</v>
      </c>
      <c r="F10" s="3">
        <f>SUM(F8:F9)</f>
        <v>36250</v>
      </c>
      <c r="G10" s="3">
        <f>G8</f>
        <v>36.25</v>
      </c>
      <c r="I10" s="2" t="s">
        <v>39</v>
      </c>
      <c r="J10" s="2">
        <f>SUM(J8:J9)</f>
        <v>395000</v>
      </c>
      <c r="K10" s="2">
        <f t="shared" si="1"/>
        <v>98.75</v>
      </c>
      <c r="L10" s="2">
        <f>SUM(L8:L9)</f>
        <v>431250</v>
      </c>
      <c r="M10" s="2">
        <f>SUM(M8:M9)</f>
        <v>86.25</v>
      </c>
      <c r="N10" s="3">
        <f>SUM(N8:N9)</f>
        <v>36250</v>
      </c>
      <c r="O10" s="2">
        <f>O8</f>
        <v>36.25</v>
      </c>
    </row>
    <row r="12" spans="1:18" x14ac:dyDescent="0.4">
      <c r="B12" s="13">
        <v>5000</v>
      </c>
      <c r="C12" s="13"/>
      <c r="D12" s="13">
        <v>8000</v>
      </c>
      <c r="E12" s="13"/>
      <c r="F12" s="13">
        <f>D12-B12</f>
        <v>3000</v>
      </c>
      <c r="G12" s="13"/>
      <c r="J12" s="13">
        <v>5000</v>
      </c>
      <c r="K12" s="13"/>
      <c r="L12" s="13">
        <v>8000</v>
      </c>
      <c r="M12" s="13"/>
      <c r="N12" s="13">
        <f>L12-J12</f>
        <v>3000</v>
      </c>
      <c r="O12" s="13"/>
    </row>
    <row r="13" spans="1:18" x14ac:dyDescent="0.4">
      <c r="B13" s="27" t="s">
        <v>23</v>
      </c>
      <c r="C13" s="27" t="s">
        <v>24</v>
      </c>
      <c r="D13" s="27" t="s">
        <v>23</v>
      </c>
      <c r="E13" s="27" t="s">
        <v>24</v>
      </c>
      <c r="F13" s="27" t="s">
        <v>23</v>
      </c>
      <c r="G13" s="27" t="s">
        <v>24</v>
      </c>
      <c r="J13" s="27" t="s">
        <v>23</v>
      </c>
      <c r="K13" s="27" t="s">
        <v>24</v>
      </c>
      <c r="L13" s="27" t="s">
        <v>23</v>
      </c>
      <c r="M13" s="27" t="s">
        <v>24</v>
      </c>
      <c r="N13" s="27" t="s">
        <v>23</v>
      </c>
      <c r="O13" s="27" t="s">
        <v>24</v>
      </c>
    </row>
    <row r="14" spans="1:18" x14ac:dyDescent="0.4">
      <c r="A14" s="2" t="s">
        <v>36</v>
      </c>
      <c r="B14" s="2">
        <f>D8</f>
        <v>181250</v>
      </c>
      <c r="C14" s="2">
        <f>B14/B12</f>
        <v>36.25</v>
      </c>
      <c r="D14" s="2">
        <f>C14*D12</f>
        <v>290000</v>
      </c>
      <c r="E14" s="2">
        <f>D14/D12</f>
        <v>36.25</v>
      </c>
      <c r="F14" s="3">
        <f>F12*E14</f>
        <v>108750</v>
      </c>
      <c r="G14" s="3">
        <f>F14/F12</f>
        <v>36.25</v>
      </c>
      <c r="I14" s="2" t="s">
        <v>36</v>
      </c>
      <c r="J14" s="2">
        <f>L8</f>
        <v>181250</v>
      </c>
      <c r="K14" s="2">
        <f>J14/J12</f>
        <v>36.25</v>
      </c>
      <c r="L14" s="2">
        <f>M14*L12</f>
        <v>290000</v>
      </c>
      <c r="M14" s="2">
        <f>K14</f>
        <v>36.25</v>
      </c>
      <c r="N14" s="3">
        <f>L14-J14</f>
        <v>108750</v>
      </c>
      <c r="O14" s="3">
        <f>N14/N12</f>
        <v>36.25</v>
      </c>
      <c r="Q14" s="5"/>
    </row>
    <row r="15" spans="1:18" x14ac:dyDescent="0.4">
      <c r="A15" s="2" t="s">
        <v>37</v>
      </c>
      <c r="B15" s="2">
        <f>D9</f>
        <v>250000</v>
      </c>
      <c r="C15" s="2">
        <f t="shared" ref="C15" si="2">B15/$B$6</f>
        <v>62.5</v>
      </c>
      <c r="D15" s="2">
        <v>320000</v>
      </c>
      <c r="E15" s="2">
        <f>D15/$D$6</f>
        <v>64</v>
      </c>
      <c r="F15" s="3">
        <f>D15-B15</f>
        <v>70000</v>
      </c>
      <c r="G15" s="3">
        <f>F15/F12</f>
        <v>23.333333333333332</v>
      </c>
      <c r="I15" s="2" t="s">
        <v>37</v>
      </c>
      <c r="J15" s="2">
        <f>L9</f>
        <v>250000</v>
      </c>
      <c r="K15" s="2">
        <f>J15/J12</f>
        <v>50</v>
      </c>
      <c r="L15" s="2">
        <v>320000</v>
      </c>
      <c r="M15" s="2">
        <f>L15/L12</f>
        <v>40</v>
      </c>
      <c r="N15" s="3">
        <f>L15-J15</f>
        <v>70000</v>
      </c>
      <c r="O15" s="28">
        <f>N15/N12</f>
        <v>23.333333333333332</v>
      </c>
    </row>
    <row r="16" spans="1:18" x14ac:dyDescent="0.4">
      <c r="A16" s="2" t="s">
        <v>39</v>
      </c>
      <c r="B16" s="2">
        <f>SUM(B14:B15)</f>
        <v>431250</v>
      </c>
      <c r="C16" s="2">
        <f>SUM(C14:C15)</f>
        <v>98.75</v>
      </c>
      <c r="D16" s="2">
        <f>SUM(D14:D15)</f>
        <v>610000</v>
      </c>
      <c r="E16" s="2">
        <f>SUM(E14:E15)</f>
        <v>100.25</v>
      </c>
      <c r="F16" s="3">
        <f>SUM(F14:F15)</f>
        <v>178750</v>
      </c>
      <c r="G16" s="29">
        <f>F16/F12</f>
        <v>59.583333333333336</v>
      </c>
      <c r="I16" s="2" t="s">
        <v>39</v>
      </c>
      <c r="J16" s="2">
        <f>SUM(J14:J15)</f>
        <v>431250</v>
      </c>
      <c r="K16" s="2">
        <f>SUM(K14:K15)</f>
        <v>86.25</v>
      </c>
      <c r="L16" s="2">
        <f>SUM(L14:L15)</f>
        <v>610000</v>
      </c>
      <c r="M16" s="2">
        <f>SUM(M14:M15)</f>
        <v>76.25</v>
      </c>
      <c r="N16" s="2">
        <f>SUM(N14:N15)</f>
        <v>178750</v>
      </c>
      <c r="O16" s="30">
        <f>N16/N12</f>
        <v>59.583333333333336</v>
      </c>
    </row>
    <row r="19" spans="12:14" x14ac:dyDescent="0.4">
      <c r="L19" s="5">
        <f>O14+(N15/3000)</f>
        <v>59.583333333333329</v>
      </c>
      <c r="N19" s="1" t="s">
        <v>40</v>
      </c>
    </row>
    <row r="22" spans="12:14" x14ac:dyDescent="0.4">
      <c r="L22" s="1">
        <f>L19*1.1</f>
        <v>65.541666666666671</v>
      </c>
    </row>
  </sheetData>
  <mergeCells count="12">
    <mergeCell ref="B12:C12"/>
    <mergeCell ref="D12:E12"/>
    <mergeCell ref="F12:G12"/>
    <mergeCell ref="J12:K12"/>
    <mergeCell ref="L12:M12"/>
    <mergeCell ref="N12:O12"/>
    <mergeCell ref="B6:C6"/>
    <mergeCell ref="D6:E6"/>
    <mergeCell ref="F6:G6"/>
    <mergeCell ref="J6:K6"/>
    <mergeCell ref="L6:M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</vt:lpstr>
      <vt:lpstr>Merret</vt:lpstr>
      <vt:lpstr>Feuil4</vt:lpstr>
      <vt:lpstr>Top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DEBUIRE</dc:creator>
  <cp:lastModifiedBy>Frederic DEBUIRE</cp:lastModifiedBy>
  <dcterms:created xsi:type="dcterms:W3CDTF">2021-12-06T07:25:07Z</dcterms:created>
  <dcterms:modified xsi:type="dcterms:W3CDTF">2021-12-06T08:32:00Z</dcterms:modified>
</cp:coreProperties>
</file>