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ede\Desktop\Cours 2020 2021\ESIEE\Controle de gestion\2021 2022\"/>
    </mc:Choice>
  </mc:AlternateContent>
  <bookViews>
    <workbookView xWindow="-120" yWindow="-120" windowWidth="20736" windowHeight="11160" tabRatio="602"/>
  </bookViews>
  <sheets>
    <sheet name="Balou" sheetId="1" r:id="rId1"/>
    <sheet name="Feuil3" sheetId="4" r:id="rId2"/>
    <sheet name="Feuil1" sheetId="2" r:id="rId3"/>
    <sheet name="Feuil2" sheetId="3" r:id="rId4"/>
  </sheets>
  <definedNames>
    <definedName name="Auttres_charges_externes">Balou!$B$5</definedName>
    <definedName name="Charges_de_personnel_des_vendeurs">Balou!$B$18</definedName>
    <definedName name="Consommations">Balou!$F$11</definedName>
    <definedName name="Dotations_aux_amortissements">Balou!$B$7</definedName>
    <definedName name="Production_vendue">Balou!$D$3</definedName>
    <definedName name="salaire_vendeurs">Balou!$B$18</definedName>
    <definedName name="Taux_de_tva">Balou!$F$11</definedName>
    <definedName name="vendeurs">Balou!$B$18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1" l="1"/>
  <c r="C28" i="1" s="1"/>
  <c r="B30" i="1"/>
  <c r="D28" i="1"/>
  <c r="B29" i="1" s="1"/>
  <c r="B28" i="1"/>
  <c r="D27" i="1"/>
  <c r="C27" i="1"/>
  <c r="B27" i="1"/>
  <c r="D25" i="1"/>
  <c r="D26" i="1"/>
  <c r="B26" i="1"/>
  <c r="C25" i="1"/>
  <c r="B25" i="1"/>
  <c r="D24" i="1"/>
  <c r="B24" i="1"/>
  <c r="D23" i="1"/>
  <c r="C23" i="1"/>
  <c r="B23" i="1"/>
  <c r="D22" i="1"/>
  <c r="C22" i="1"/>
  <c r="B22" i="1"/>
  <c r="B6" i="3"/>
  <c r="B3" i="3"/>
  <c r="B15" i="3"/>
  <c r="B8" i="1"/>
  <c r="C30" i="1" l="1"/>
  <c r="C29" i="1"/>
  <c r="E18" i="3"/>
  <c r="B14" i="1" l="1"/>
  <c r="B11" i="1" l="1"/>
  <c r="B4" i="4"/>
  <c r="B8" i="4"/>
  <c r="B9" i="4" s="1"/>
  <c r="B77" i="4"/>
  <c r="D77" i="4" s="1"/>
  <c r="D74" i="4"/>
  <c r="D68" i="4"/>
  <c r="D65" i="4"/>
  <c r="C64" i="4"/>
  <c r="D64" i="4" s="1"/>
  <c r="C56" i="4"/>
  <c r="B56" i="4"/>
  <c r="D56" i="4" s="1"/>
  <c r="C55" i="4"/>
  <c r="B55" i="4"/>
  <c r="D55" i="4" s="1"/>
  <c r="D54" i="4"/>
  <c r="C54" i="4"/>
  <c r="B54" i="4"/>
  <c r="C53" i="4"/>
  <c r="B53" i="4"/>
  <c r="C52" i="4"/>
  <c r="B52" i="4"/>
  <c r="C51" i="4"/>
  <c r="C43" i="4"/>
  <c r="B43" i="4"/>
  <c r="B51" i="4" s="1"/>
  <c r="D9" i="4"/>
  <c r="D53" i="4" l="1"/>
  <c r="D52" i="4"/>
  <c r="C57" i="4"/>
  <c r="C59" i="4" s="1"/>
  <c r="B57" i="4"/>
  <c r="D51" i="4"/>
  <c r="C14" i="1"/>
  <c r="B7" i="3"/>
  <c r="B31" i="3"/>
  <c r="D31" i="3" s="1"/>
  <c r="D28" i="3"/>
  <c r="D22" i="3"/>
  <c r="D10" i="3"/>
  <c r="B10" i="3" l="1"/>
  <c r="B8" i="3"/>
  <c r="B9" i="3" s="1"/>
  <c r="D57" i="4"/>
  <c r="C58" i="4" s="1"/>
  <c r="B59" i="4"/>
  <c r="B16" i="2"/>
  <c r="B7" i="2"/>
  <c r="B58" i="4" l="1"/>
  <c r="B48" i="1"/>
  <c r="D48" i="1" s="1"/>
  <c r="D45" i="1"/>
  <c r="D39" i="1" l="1"/>
  <c r="D36" i="1"/>
  <c r="C35" i="1"/>
  <c r="D35" i="1" s="1"/>
  <c r="D9" i="1"/>
  <c r="B9" i="1" l="1"/>
</calcChain>
</file>

<file path=xl/sharedStrings.xml><?xml version="1.0" encoding="utf-8"?>
<sst xmlns="http://schemas.openxmlformats.org/spreadsheetml/2006/main" count="124" uniqueCount="48">
  <si>
    <t>Achat de matières premières</t>
  </si>
  <si>
    <t>Variation de stock</t>
  </si>
  <si>
    <t>Charges de personnel</t>
  </si>
  <si>
    <t>Dotations aux amortissements</t>
  </si>
  <si>
    <t>Résultat</t>
  </si>
  <si>
    <t>Production vendue</t>
  </si>
  <si>
    <t>Total</t>
  </si>
  <si>
    <t>A</t>
  </si>
  <si>
    <t>B</t>
  </si>
  <si>
    <t>Ventes</t>
  </si>
  <si>
    <t>Consommations</t>
  </si>
  <si>
    <t>Charges externes</t>
  </si>
  <si>
    <t>Charges de personnel de fabrication</t>
  </si>
  <si>
    <t>Charges de personnel des vendeurs</t>
  </si>
  <si>
    <t>DAP</t>
  </si>
  <si>
    <t>CA</t>
  </si>
  <si>
    <t>Resultat</t>
  </si>
  <si>
    <t>Actif</t>
  </si>
  <si>
    <t>Brut</t>
  </si>
  <si>
    <t>AetP</t>
  </si>
  <si>
    <t>VNC</t>
  </si>
  <si>
    <t>PA</t>
  </si>
  <si>
    <t>PV</t>
  </si>
  <si>
    <t>Taux de marge</t>
  </si>
  <si>
    <t>Achats</t>
  </si>
  <si>
    <t>Salaires</t>
  </si>
  <si>
    <t>Loyer</t>
  </si>
  <si>
    <t>Dap</t>
  </si>
  <si>
    <t>Charges exceptionnelles</t>
  </si>
  <si>
    <t>produits</t>
  </si>
  <si>
    <t>Charges</t>
  </si>
  <si>
    <t>remunération</t>
  </si>
  <si>
    <t>salaire commerciaux</t>
  </si>
  <si>
    <t>Autres charges externes</t>
  </si>
  <si>
    <t>SI</t>
  </si>
  <si>
    <t>SF</t>
  </si>
  <si>
    <t>Variation des stocks SI-SF</t>
  </si>
  <si>
    <t>Produits</t>
  </si>
  <si>
    <t>Compte de résultat</t>
  </si>
  <si>
    <t>Charges (appauvrissements)</t>
  </si>
  <si>
    <t>Produits (Enrichissements)</t>
  </si>
  <si>
    <t>Résultat apres impots</t>
  </si>
  <si>
    <t>Machine</t>
  </si>
  <si>
    <t>linéaire</t>
  </si>
  <si>
    <t>PartT</t>
  </si>
  <si>
    <t>Résultat (bénéfice)</t>
  </si>
  <si>
    <t>IS 25%</t>
  </si>
  <si>
    <t>dap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</si>
</sst>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5">
    <xf numFmtId="0" fontId="0" fillId="0" borderId="0" xfId="0"/>
    <xf numFmtId="0" fontId="1" fillId="0" borderId="2" xfId="0" applyFont="1" applyBorder="1"/>
    <xf numFmtId="0" fontId="1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0" xfId="0" applyFont="1" applyBorder="1"/>
    <xf numFmtId="164" fontId="1" fillId="0" borderId="0" xfId="1" applyNumberFormat="1" applyFont="1"/>
    <xf numFmtId="0" fontId="1" fillId="2" borderId="4" xfId="0" applyFont="1" applyFill="1" applyBorder="1"/>
    <xf numFmtId="0" fontId="1" fillId="2" borderId="5" xfId="0" applyFont="1" applyFill="1" applyBorder="1"/>
    <xf numFmtId="10" fontId="1" fillId="0" borderId="1" xfId="1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9" fontId="1" fillId="0" borderId="1" xfId="1" applyFont="1" applyBorder="1" applyAlignment="1">
      <alignment horizontal="center"/>
    </xf>
    <xf numFmtId="0" fontId="2" fillId="0" borderId="5" xfId="0" applyFont="1" applyBorder="1"/>
    <xf numFmtId="10" fontId="1" fillId="0" borderId="0" xfId="1" applyNumberFormat="1" applyFont="1"/>
    <xf numFmtId="0" fontId="2" fillId="2" borderId="1" xfId="0" applyFont="1" applyFill="1" applyBorder="1"/>
    <xf numFmtId="9" fontId="1" fillId="0" borderId="0" xfId="0" applyNumberFormat="1" applyFont="1"/>
    <xf numFmtId="0" fontId="0" fillId="0" borderId="0" xfId="0" applyProtection="1">
      <protection locked="0"/>
    </xf>
    <xf numFmtId="0" fontId="0" fillId="0" borderId="1" xfId="0" applyBorder="1"/>
    <xf numFmtId="0" fontId="4" fillId="0" borderId="1" xfId="0" applyFont="1" applyBorder="1"/>
    <xf numFmtId="0" fontId="0" fillId="2" borderId="1" xfId="0" applyFill="1" applyBorder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6" xfId="0" applyFont="1" applyBorder="1"/>
    <xf numFmtId="0" fontId="5" fillId="0" borderId="0" xfId="0" applyFont="1"/>
    <xf numFmtId="0" fontId="5" fillId="0" borderId="1" xfId="0" applyFont="1" applyBorder="1"/>
    <xf numFmtId="10" fontId="6" fillId="0" borderId="1" xfId="1" applyNumberFormat="1" applyFont="1" applyBorder="1" applyAlignment="1">
      <alignment horizontal="center"/>
    </xf>
    <xf numFmtId="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9" fontId="6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0" fontId="6" fillId="0" borderId="0" xfId="1" applyNumberFormat="1" applyFont="1"/>
    <xf numFmtId="0" fontId="7" fillId="0" borderId="1" xfId="0" applyFont="1" applyBorder="1"/>
    <xf numFmtId="0" fontId="6" fillId="2" borderId="4" xfId="0" applyFont="1" applyFill="1" applyBorder="1"/>
    <xf numFmtId="0" fontId="6" fillId="0" borderId="1" xfId="0" applyFont="1" applyBorder="1"/>
    <xf numFmtId="0" fontId="6" fillId="0" borderId="6" xfId="0" applyFont="1" applyBorder="1"/>
    <xf numFmtId="0" fontId="6" fillId="2" borderId="5" xfId="0" applyFont="1" applyFill="1" applyBorder="1"/>
    <xf numFmtId="0" fontId="6" fillId="3" borderId="4" xfId="0" applyFont="1" applyFill="1" applyBorder="1"/>
    <xf numFmtId="0" fontId="6" fillId="3" borderId="2" xfId="0" applyFont="1" applyFill="1" applyBorder="1"/>
    <xf numFmtId="0" fontId="1" fillId="3" borderId="5" xfId="0" applyFont="1" applyFill="1" applyBorder="1"/>
    <xf numFmtId="0" fontId="6" fillId="3" borderId="5" xfId="0" applyFont="1" applyFill="1" applyBorder="1"/>
    <xf numFmtId="0" fontId="6" fillId="3" borderId="3" xfId="0" applyFont="1" applyFill="1" applyBorder="1"/>
    <xf numFmtId="0" fontId="7" fillId="3" borderId="5" xfId="0" applyFont="1" applyFill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topLeftCell="A18" zoomScale="140" zoomScaleNormal="140" workbookViewId="0">
      <selection activeCell="C23" sqref="C23"/>
    </sheetView>
  </sheetViews>
  <sheetFormatPr baseColWidth="10" defaultColWidth="11.44140625" defaultRowHeight="15.6" x14ac:dyDescent="0.3"/>
  <cols>
    <col min="1" max="1" width="36.88671875" style="2" bestFit="1" customWidth="1"/>
    <col min="2" max="2" width="15.109375" style="2" customWidth="1"/>
    <col min="3" max="3" width="20.6640625" style="2" customWidth="1"/>
    <col min="4" max="4" width="11.44140625" style="2"/>
    <col min="5" max="5" width="16.21875" style="2" bestFit="1" customWidth="1"/>
    <col min="6" max="16384" width="11.44140625" style="2"/>
  </cols>
  <sheetData>
    <row r="1" spans="1:7" x14ac:dyDescent="0.3">
      <c r="A1" s="51" t="s">
        <v>38</v>
      </c>
      <c r="B1" s="51"/>
      <c r="C1" s="51"/>
      <c r="D1" s="51"/>
    </row>
    <row r="2" spans="1:7" x14ac:dyDescent="0.3">
      <c r="A2" s="2" t="s">
        <v>39</v>
      </c>
      <c r="C2" s="2" t="s">
        <v>40</v>
      </c>
    </row>
    <row r="3" spans="1:7" x14ac:dyDescent="0.3">
      <c r="A3" s="12" t="s">
        <v>0</v>
      </c>
      <c r="B3" s="4">
        <v>120000</v>
      </c>
      <c r="C3" s="12" t="s">
        <v>5</v>
      </c>
      <c r="D3" s="1">
        <v>456000</v>
      </c>
      <c r="E3" s="10"/>
      <c r="F3" s="10"/>
    </row>
    <row r="4" spans="1:7" x14ac:dyDescent="0.3">
      <c r="A4" s="13" t="s">
        <v>1</v>
      </c>
      <c r="B4" s="5">
        <v>15000</v>
      </c>
      <c r="C4" s="5"/>
      <c r="D4" s="3"/>
      <c r="E4" s="10"/>
      <c r="F4" s="10"/>
    </row>
    <row r="5" spans="1:7" x14ac:dyDescent="0.3">
      <c r="A5" s="13" t="s">
        <v>33</v>
      </c>
      <c r="B5" s="5">
        <v>90000</v>
      </c>
      <c r="C5" s="5"/>
      <c r="D5" s="3"/>
      <c r="E5" s="10"/>
      <c r="F5" s="10"/>
    </row>
    <row r="6" spans="1:7" x14ac:dyDescent="0.3">
      <c r="A6" s="13" t="s">
        <v>2</v>
      </c>
      <c r="B6" s="5">
        <v>131000</v>
      </c>
      <c r="C6" s="5"/>
      <c r="D6" s="3"/>
      <c r="E6" s="10"/>
      <c r="F6" s="10"/>
    </row>
    <row r="7" spans="1:7" x14ac:dyDescent="0.3">
      <c r="A7" s="5" t="s">
        <v>3</v>
      </c>
      <c r="B7" s="5">
        <v>70000</v>
      </c>
      <c r="C7" s="5"/>
      <c r="D7" s="3"/>
      <c r="E7" s="10"/>
      <c r="F7" s="10"/>
    </row>
    <row r="8" spans="1:7" x14ac:dyDescent="0.3">
      <c r="A8" s="18" t="s">
        <v>45</v>
      </c>
      <c r="B8" s="18">
        <f>Production_vendue-SUM(B3:B7)</f>
        <v>30000</v>
      </c>
      <c r="C8" s="5"/>
      <c r="D8" s="3"/>
      <c r="E8" s="10"/>
      <c r="F8" s="10"/>
    </row>
    <row r="9" spans="1:7" x14ac:dyDescent="0.3">
      <c r="A9" s="6" t="s">
        <v>6</v>
      </c>
      <c r="B9" s="7">
        <f>SUM(B3:B8)</f>
        <v>456000</v>
      </c>
      <c r="C9" s="6"/>
      <c r="D9" s="7">
        <f>D3</f>
        <v>456000</v>
      </c>
      <c r="E9" s="10"/>
      <c r="F9" s="10"/>
      <c r="G9" s="21"/>
    </row>
    <row r="10" spans="1:7" x14ac:dyDescent="0.3">
      <c r="A10" s="10"/>
      <c r="B10" s="10"/>
      <c r="C10" s="10"/>
      <c r="D10" s="10"/>
      <c r="E10" s="10"/>
      <c r="F10" s="10"/>
      <c r="G10" s="21"/>
    </row>
    <row r="11" spans="1:7" x14ac:dyDescent="0.3">
      <c r="A11" s="2" t="s">
        <v>32</v>
      </c>
      <c r="B11" s="2">
        <f>B6-B17-C17</f>
        <v>36000</v>
      </c>
      <c r="E11" s="2" t="s">
        <v>10</v>
      </c>
      <c r="F11" s="1">
        <v>135000</v>
      </c>
    </row>
    <row r="12" spans="1:7" x14ac:dyDescent="0.3">
      <c r="F12" s="1"/>
    </row>
    <row r="13" spans="1:7" x14ac:dyDescent="0.3">
      <c r="A13" s="7"/>
      <c r="B13" s="9" t="s">
        <v>7</v>
      </c>
      <c r="C13" s="9" t="s">
        <v>8</v>
      </c>
      <c r="F13" s="1"/>
    </row>
    <row r="14" spans="1:7" x14ac:dyDescent="0.3">
      <c r="A14" s="8" t="s">
        <v>9</v>
      </c>
      <c r="B14" s="31">
        <f>2/3</f>
        <v>0.66666666666666663</v>
      </c>
      <c r="C14" s="31">
        <f>1/3</f>
        <v>0.33333333333333331</v>
      </c>
      <c r="D14" s="29"/>
    </row>
    <row r="15" spans="1:7" x14ac:dyDescent="0.3">
      <c r="A15" s="20" t="s">
        <v>10</v>
      </c>
      <c r="B15" s="32">
        <v>0.7</v>
      </c>
      <c r="C15" s="32">
        <v>0.3</v>
      </c>
      <c r="D15" s="29"/>
    </row>
    <row r="16" spans="1:7" x14ac:dyDescent="0.3">
      <c r="A16" s="8" t="s">
        <v>11</v>
      </c>
      <c r="B16" s="32">
        <v>0.5</v>
      </c>
      <c r="C16" s="32">
        <v>0.5</v>
      </c>
      <c r="D16" s="29"/>
    </row>
    <row r="17" spans="1:6" x14ac:dyDescent="0.3">
      <c r="A17" s="8" t="s">
        <v>12</v>
      </c>
      <c r="B17" s="33">
        <v>60000</v>
      </c>
      <c r="C17" s="33">
        <v>35000</v>
      </c>
      <c r="D17" s="29"/>
    </row>
    <row r="18" spans="1:6" x14ac:dyDescent="0.3">
      <c r="A18" s="8" t="s">
        <v>13</v>
      </c>
      <c r="B18" s="49">
        <v>36000</v>
      </c>
      <c r="C18" s="50"/>
      <c r="D18" s="29"/>
    </row>
    <row r="19" spans="1:6" x14ac:dyDescent="0.3">
      <c r="A19" s="8" t="s">
        <v>14</v>
      </c>
      <c r="B19" s="34">
        <v>0.75</v>
      </c>
      <c r="C19" s="34">
        <v>0.25</v>
      </c>
      <c r="D19" s="29"/>
    </row>
    <row r="20" spans="1:6" x14ac:dyDescent="0.3">
      <c r="B20" s="29"/>
      <c r="C20" s="29"/>
      <c r="D20" s="29"/>
    </row>
    <row r="21" spans="1:6" x14ac:dyDescent="0.3">
      <c r="A21" s="8"/>
      <c r="B21" s="9" t="s">
        <v>7</v>
      </c>
      <c r="C21" s="9" t="s">
        <v>8</v>
      </c>
      <c r="D21" s="30" t="s">
        <v>6</v>
      </c>
      <c r="E21" s="10"/>
      <c r="F21" s="10"/>
    </row>
    <row r="22" spans="1:6" x14ac:dyDescent="0.3">
      <c r="A22" s="8" t="s">
        <v>15</v>
      </c>
      <c r="B22" s="35">
        <f>Production_vendue*B14</f>
        <v>304000</v>
      </c>
      <c r="C22" s="35">
        <f>Production_vendue*C14</f>
        <v>152000</v>
      </c>
      <c r="D22" s="38">
        <f>SUM(B22:C22)</f>
        <v>456000</v>
      </c>
      <c r="E22" s="10"/>
      <c r="F22" s="10"/>
    </row>
    <row r="23" spans="1:6" x14ac:dyDescent="0.3">
      <c r="A23" s="8" t="s">
        <v>10</v>
      </c>
      <c r="B23" s="36">
        <f>Consommations*B15</f>
        <v>94500</v>
      </c>
      <c r="C23" s="36">
        <f>Consommations*C15</f>
        <v>40500</v>
      </c>
      <c r="D23" s="38">
        <f>SUM(B23:C23)</f>
        <v>135000</v>
      </c>
      <c r="E23" s="10"/>
      <c r="F23" s="10"/>
    </row>
    <row r="24" spans="1:6" x14ac:dyDescent="0.3">
      <c r="A24" s="8" t="s">
        <v>11</v>
      </c>
      <c r="B24" s="36">
        <f>Auttres_charges_externes*B16</f>
        <v>45000</v>
      </c>
      <c r="C24" s="36">
        <f>Auttres_charges_externes*C16</f>
        <v>45000</v>
      </c>
      <c r="D24" s="38">
        <f>SUM(B24:C24)</f>
        <v>90000</v>
      </c>
      <c r="E24" s="10"/>
      <c r="F24" s="10"/>
    </row>
    <row r="25" spans="1:6" x14ac:dyDescent="0.3">
      <c r="A25" s="8" t="s">
        <v>12</v>
      </c>
      <c r="B25" s="36">
        <f>B17</f>
        <v>60000</v>
      </c>
      <c r="C25" s="36">
        <f>C17</f>
        <v>35000</v>
      </c>
      <c r="D25" s="38">
        <f t="shared" ref="D25:D27" si="0">SUM(B25:C25)</f>
        <v>95000</v>
      </c>
      <c r="E25" s="10"/>
      <c r="F25" s="10"/>
    </row>
    <row r="26" spans="1:6" x14ac:dyDescent="0.3">
      <c r="A26" s="8" t="s">
        <v>13</v>
      </c>
      <c r="B26" s="36">
        <f>24000</f>
        <v>24000</v>
      </c>
      <c r="C26" s="36">
        <v>12000</v>
      </c>
      <c r="D26" s="38">
        <f t="shared" si="0"/>
        <v>36000</v>
      </c>
      <c r="E26" s="10"/>
      <c r="F26" s="10"/>
    </row>
    <row r="27" spans="1:6" x14ac:dyDescent="0.3">
      <c r="A27" s="8" t="s">
        <v>14</v>
      </c>
      <c r="B27" s="36">
        <f>Dotations_aux_amortissements*B19</f>
        <v>52500</v>
      </c>
      <c r="C27" s="36">
        <f>Dotations_aux_amortissements*C19</f>
        <v>17500</v>
      </c>
      <c r="D27" s="38">
        <f t="shared" si="0"/>
        <v>70000</v>
      </c>
      <c r="E27" s="10"/>
      <c r="F27" s="10"/>
    </row>
    <row r="28" spans="1:6" x14ac:dyDescent="0.3">
      <c r="A28" s="8" t="s">
        <v>16</v>
      </c>
      <c r="B28" s="35">
        <f>B22-SUM(B23:B27)</f>
        <v>28000</v>
      </c>
      <c r="C28" s="35">
        <f>C22-SUM(C23:C27)</f>
        <v>2000</v>
      </c>
      <c r="D28" s="35">
        <f>D22-SUM(D23:D27)</f>
        <v>30000</v>
      </c>
      <c r="E28" s="10"/>
      <c r="F28" s="10"/>
    </row>
    <row r="29" spans="1:6" x14ac:dyDescent="0.3">
      <c r="A29" s="2" t="s">
        <v>44</v>
      </c>
      <c r="B29" s="37">
        <f>B28/$D$28</f>
        <v>0.93333333333333335</v>
      </c>
      <c r="C29" s="37">
        <f>C28/$D$28</f>
        <v>6.6666666666666666E-2</v>
      </c>
      <c r="D29" s="29"/>
    </row>
    <row r="30" spans="1:6" x14ac:dyDescent="0.3">
      <c r="A30" s="2" t="s">
        <v>23</v>
      </c>
      <c r="B30" s="37">
        <f>B28/B22</f>
        <v>9.2105263157894732E-2</v>
      </c>
      <c r="C30" s="37">
        <f>C28/C22</f>
        <v>1.3157894736842105E-2</v>
      </c>
      <c r="D30" s="29"/>
    </row>
    <row r="31" spans="1:6" x14ac:dyDescent="0.3">
      <c r="C31" s="37"/>
    </row>
    <row r="34" spans="1:4" x14ac:dyDescent="0.3">
      <c r="B34" s="2" t="s">
        <v>18</v>
      </c>
      <c r="C34" s="2" t="s">
        <v>19</v>
      </c>
      <c r="D34" s="2" t="s">
        <v>20</v>
      </c>
    </row>
    <row r="35" spans="1:4" x14ac:dyDescent="0.3">
      <c r="A35" s="2" t="s">
        <v>17</v>
      </c>
      <c r="B35" s="2">
        <v>100000</v>
      </c>
      <c r="C35" s="2">
        <f>B35/5</f>
        <v>20000</v>
      </c>
      <c r="D35" s="2">
        <f>B35-C35</f>
        <v>80000</v>
      </c>
    </row>
    <row r="36" spans="1:4" x14ac:dyDescent="0.3">
      <c r="B36" s="2">
        <v>100000</v>
      </c>
      <c r="C36" s="2">
        <v>40000</v>
      </c>
      <c r="D36" s="2">
        <f>B36-C36</f>
        <v>60000</v>
      </c>
    </row>
    <row r="38" spans="1:4" x14ac:dyDescent="0.3">
      <c r="B38" s="2" t="s">
        <v>18</v>
      </c>
      <c r="C38" s="2" t="s">
        <v>19</v>
      </c>
      <c r="D38" s="2" t="s">
        <v>20</v>
      </c>
    </row>
    <row r="39" spans="1:4" x14ac:dyDescent="0.3">
      <c r="B39" s="2">
        <v>100000</v>
      </c>
      <c r="C39" s="2">
        <v>40000</v>
      </c>
      <c r="D39" s="2">
        <f>B39-C39</f>
        <v>60000</v>
      </c>
    </row>
    <row r="45" spans="1:4" x14ac:dyDescent="0.3">
      <c r="A45" s="2" t="s">
        <v>21</v>
      </c>
      <c r="B45" s="2">
        <v>100</v>
      </c>
      <c r="C45" s="2">
        <v>50</v>
      </c>
      <c r="D45" s="2">
        <f>B45*C45</f>
        <v>5000</v>
      </c>
    </row>
    <row r="48" spans="1:4" x14ac:dyDescent="0.3">
      <c r="A48" s="2" t="s">
        <v>22</v>
      </c>
      <c r="B48" s="2">
        <f>80</f>
        <v>80</v>
      </c>
      <c r="C48" s="2">
        <v>100</v>
      </c>
      <c r="D48" s="2">
        <f>B48*C48</f>
        <v>8000</v>
      </c>
    </row>
  </sheetData>
  <mergeCells count="2">
    <mergeCell ref="B18:C18"/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opLeftCell="A10" workbookViewId="0">
      <selection activeCell="A17" sqref="A17"/>
    </sheetView>
  </sheetViews>
  <sheetFormatPr baseColWidth="10" defaultColWidth="11.44140625" defaultRowHeight="15.6" x14ac:dyDescent="0.3"/>
  <cols>
    <col min="1" max="1" width="36.88671875" style="2" bestFit="1" customWidth="1"/>
    <col min="2" max="2" width="15.109375" style="2" customWidth="1"/>
    <col min="3" max="3" width="20.6640625" style="2" customWidth="1"/>
    <col min="4" max="4" width="11.44140625" style="2"/>
    <col min="5" max="5" width="16.21875" style="2" bestFit="1" customWidth="1"/>
    <col min="6" max="16384" width="11.44140625" style="2"/>
  </cols>
  <sheetData>
    <row r="1" spans="1:8" x14ac:dyDescent="0.3">
      <c r="A1" s="54" t="s">
        <v>38</v>
      </c>
      <c r="B1" s="54"/>
      <c r="C1" s="54"/>
      <c r="D1" s="54"/>
    </row>
    <row r="2" spans="1:8" x14ac:dyDescent="0.3">
      <c r="A2" s="27" t="s">
        <v>30</v>
      </c>
      <c r="B2" s="27"/>
      <c r="C2" s="2" t="s">
        <v>37</v>
      </c>
    </row>
    <row r="3" spans="1:8" x14ac:dyDescent="0.3">
      <c r="A3" s="12" t="s">
        <v>0</v>
      </c>
      <c r="B3" s="4">
        <v>120000</v>
      </c>
      <c r="C3" s="12" t="s">
        <v>5</v>
      </c>
      <c r="D3" s="1">
        <v>456000</v>
      </c>
      <c r="E3" s="10"/>
      <c r="F3" s="10"/>
    </row>
    <row r="4" spans="1:8" x14ac:dyDescent="0.3">
      <c r="A4" s="13" t="s">
        <v>1</v>
      </c>
      <c r="B4" s="5">
        <f>H6-H7</f>
        <v>-15000</v>
      </c>
      <c r="C4" s="5"/>
      <c r="D4" s="3"/>
      <c r="E4" s="10"/>
      <c r="F4" s="10"/>
    </row>
    <row r="5" spans="1:8" x14ac:dyDescent="0.3">
      <c r="A5" s="5" t="s">
        <v>33</v>
      </c>
      <c r="B5" s="5">
        <v>90000</v>
      </c>
      <c r="C5" s="5"/>
      <c r="D5" s="3"/>
      <c r="E5" s="10"/>
      <c r="F5" s="10"/>
    </row>
    <row r="6" spans="1:8" x14ac:dyDescent="0.3">
      <c r="A6" s="5" t="s">
        <v>2</v>
      </c>
      <c r="B6" s="5">
        <v>131000</v>
      </c>
      <c r="C6" s="5"/>
      <c r="D6" s="3"/>
      <c r="E6" s="10"/>
      <c r="F6" s="10"/>
      <c r="G6" s="2" t="s">
        <v>34</v>
      </c>
      <c r="H6" s="2">
        <v>15000</v>
      </c>
    </row>
    <row r="7" spans="1:8" x14ac:dyDescent="0.3">
      <c r="A7" s="5" t="s">
        <v>3</v>
      </c>
      <c r="B7" s="5">
        <v>70000</v>
      </c>
      <c r="C7" s="5"/>
      <c r="D7" s="3"/>
      <c r="E7" s="10"/>
      <c r="F7" s="10"/>
      <c r="G7" s="2" t="s">
        <v>35</v>
      </c>
      <c r="H7" s="2">
        <v>30000</v>
      </c>
    </row>
    <row r="8" spans="1:8" x14ac:dyDescent="0.3">
      <c r="A8" s="5" t="s">
        <v>4</v>
      </c>
      <c r="B8" s="18">
        <f>D9-SUM(B3:B7)</f>
        <v>60000</v>
      </c>
      <c r="C8" s="5"/>
      <c r="D8" s="3"/>
      <c r="E8" s="10"/>
      <c r="F8" s="10"/>
    </row>
    <row r="9" spans="1:8" x14ac:dyDescent="0.3">
      <c r="A9" s="28" t="s">
        <v>6</v>
      </c>
      <c r="B9" s="8">
        <f>SUM(B3:B8)</f>
        <v>456000</v>
      </c>
      <c r="C9" s="28"/>
      <c r="D9" s="8">
        <f>D3</f>
        <v>456000</v>
      </c>
      <c r="E9" s="10"/>
      <c r="F9" s="10"/>
      <c r="G9" s="21"/>
    </row>
    <row r="40" spans="1:6" x14ac:dyDescent="0.3">
      <c r="A40" s="2" t="s">
        <v>32</v>
      </c>
      <c r="E40" s="2" t="s">
        <v>10</v>
      </c>
      <c r="F40" s="1">
        <v>135000</v>
      </c>
    </row>
    <row r="41" spans="1:6" x14ac:dyDescent="0.3">
      <c r="F41" s="1"/>
    </row>
    <row r="42" spans="1:6" x14ac:dyDescent="0.3">
      <c r="A42" s="7"/>
      <c r="B42" s="9" t="s">
        <v>7</v>
      </c>
      <c r="C42" s="9" t="s">
        <v>8</v>
      </c>
      <c r="F42" s="1"/>
    </row>
    <row r="43" spans="1:6" x14ac:dyDescent="0.3">
      <c r="A43" s="8" t="s">
        <v>9</v>
      </c>
      <c r="B43" s="14">
        <f>2/3</f>
        <v>0.66666666666666663</v>
      </c>
      <c r="C43" s="14">
        <f>1/3</f>
        <v>0.33333333333333331</v>
      </c>
    </row>
    <row r="44" spans="1:6" x14ac:dyDescent="0.3">
      <c r="A44" s="20" t="s">
        <v>10</v>
      </c>
      <c r="B44" s="15">
        <v>0.7</v>
      </c>
      <c r="C44" s="15">
        <v>0.3</v>
      </c>
    </row>
    <row r="45" spans="1:6" x14ac:dyDescent="0.3">
      <c r="A45" s="8" t="s">
        <v>11</v>
      </c>
      <c r="B45" s="15">
        <v>0.5</v>
      </c>
      <c r="C45" s="15">
        <v>0.5</v>
      </c>
    </row>
    <row r="46" spans="1:6" x14ac:dyDescent="0.3">
      <c r="A46" s="8" t="s">
        <v>12</v>
      </c>
      <c r="B46" s="16">
        <v>60000</v>
      </c>
      <c r="C46" s="16">
        <v>35000</v>
      </c>
    </row>
    <row r="47" spans="1:6" x14ac:dyDescent="0.3">
      <c r="A47" s="8" t="s">
        <v>13</v>
      </c>
      <c r="B47" s="52">
        <v>36000</v>
      </c>
      <c r="C47" s="53"/>
    </row>
    <row r="48" spans="1:6" x14ac:dyDescent="0.3">
      <c r="A48" s="8" t="s">
        <v>14</v>
      </c>
      <c r="B48" s="17">
        <v>0.75</v>
      </c>
      <c r="C48" s="17">
        <v>0.25</v>
      </c>
    </row>
    <row r="50" spans="1:6" x14ac:dyDescent="0.3">
      <c r="A50" s="8"/>
      <c r="B50" s="9" t="s">
        <v>7</v>
      </c>
      <c r="C50" s="9" t="s">
        <v>8</v>
      </c>
      <c r="D50" s="7" t="s">
        <v>6</v>
      </c>
      <c r="E50" s="10"/>
      <c r="F50" s="10"/>
    </row>
    <row r="51" spans="1:6" x14ac:dyDescent="0.3">
      <c r="A51" s="8" t="s">
        <v>15</v>
      </c>
      <c r="B51" s="9">
        <f>Production_vendue*B43</f>
        <v>304000</v>
      </c>
      <c r="C51" s="9">
        <f>Production_vendue*C43</f>
        <v>152000</v>
      </c>
      <c r="D51" s="8">
        <f t="shared" ref="D51:D56" si="0">SUM(B51:C51)</f>
        <v>456000</v>
      </c>
      <c r="E51" s="10"/>
      <c r="F51" s="10"/>
    </row>
    <row r="52" spans="1:6" x14ac:dyDescent="0.3">
      <c r="A52" s="8" t="s">
        <v>10</v>
      </c>
      <c r="B52" s="26">
        <f>Consommations*B44</f>
        <v>94500</v>
      </c>
      <c r="C52" s="26">
        <f>Consommations*C44</f>
        <v>40500</v>
      </c>
      <c r="D52" s="8">
        <f t="shared" si="0"/>
        <v>135000</v>
      </c>
      <c r="E52" s="10"/>
      <c r="F52" s="10"/>
    </row>
    <row r="53" spans="1:6" x14ac:dyDescent="0.3">
      <c r="A53" s="8" t="s">
        <v>11</v>
      </c>
      <c r="B53" s="26">
        <f>Auttres_charges_externes*B45</f>
        <v>45000</v>
      </c>
      <c r="C53" s="26">
        <f>Auttres_charges_externes*C45</f>
        <v>45000</v>
      </c>
      <c r="D53" s="8">
        <f t="shared" si="0"/>
        <v>90000</v>
      </c>
      <c r="E53" s="10"/>
      <c r="F53" s="10"/>
    </row>
    <row r="54" spans="1:6" x14ac:dyDescent="0.3">
      <c r="A54" s="8" t="s">
        <v>12</v>
      </c>
      <c r="B54" s="26">
        <f>B46</f>
        <v>60000</v>
      </c>
      <c r="C54" s="26">
        <f>C46</f>
        <v>35000</v>
      </c>
      <c r="D54" s="8">
        <f t="shared" si="0"/>
        <v>95000</v>
      </c>
      <c r="E54" s="10"/>
      <c r="F54" s="10"/>
    </row>
    <row r="55" spans="1:6" x14ac:dyDescent="0.3">
      <c r="A55" s="8" t="s">
        <v>13</v>
      </c>
      <c r="B55" s="26">
        <f>Charges_de_personnel_des_vendeurs*B43</f>
        <v>24000</v>
      </c>
      <c r="C55" s="26">
        <f>Charges_de_personnel_des_vendeurs*C43</f>
        <v>12000</v>
      </c>
      <c r="D55" s="8">
        <f t="shared" si="0"/>
        <v>36000</v>
      </c>
      <c r="E55" s="10"/>
      <c r="F55" s="10"/>
    </row>
    <row r="56" spans="1:6" x14ac:dyDescent="0.3">
      <c r="A56" s="8" t="s">
        <v>14</v>
      </c>
      <c r="B56" s="26">
        <f>Dotations_aux_amortissements*B48</f>
        <v>52500</v>
      </c>
      <c r="C56" s="26">
        <f>Dotations_aux_amortissements*C48</f>
        <v>17500</v>
      </c>
      <c r="D56" s="8">
        <f t="shared" si="0"/>
        <v>70000</v>
      </c>
      <c r="E56" s="10"/>
      <c r="F56" s="10"/>
    </row>
    <row r="57" spans="1:6" x14ac:dyDescent="0.3">
      <c r="A57" s="8" t="s">
        <v>16</v>
      </c>
      <c r="B57" s="9">
        <f>B51-SUM(B52:B56)</f>
        <v>28000</v>
      </c>
      <c r="C57" s="9">
        <f>C51-SUM(C52:C56)</f>
        <v>2000</v>
      </c>
      <c r="D57" s="9">
        <f>D51-SUM(D52:D56)</f>
        <v>30000</v>
      </c>
      <c r="E57" s="10"/>
      <c r="F57" s="10"/>
    </row>
    <row r="58" spans="1:6" x14ac:dyDescent="0.3">
      <c r="B58" s="19">
        <f>B57/$D$57</f>
        <v>0.93333333333333335</v>
      </c>
      <c r="C58" s="19">
        <f>C57/$D$57</f>
        <v>6.6666666666666666E-2</v>
      </c>
    </row>
    <row r="59" spans="1:6" x14ac:dyDescent="0.3">
      <c r="A59" s="2" t="s">
        <v>23</v>
      </c>
      <c r="B59" s="11">
        <f>B57/B51</f>
        <v>9.2105263157894732E-2</v>
      </c>
      <c r="C59" s="11">
        <f>C57/C51</f>
        <v>1.3157894736842105E-2</v>
      </c>
    </row>
    <row r="63" spans="1:6" x14ac:dyDescent="0.3">
      <c r="B63" s="2" t="s">
        <v>18</v>
      </c>
      <c r="C63" s="2" t="s">
        <v>19</v>
      </c>
      <c r="D63" s="2" t="s">
        <v>20</v>
      </c>
    </row>
    <row r="64" spans="1:6" x14ac:dyDescent="0.3">
      <c r="A64" s="2" t="s">
        <v>17</v>
      </c>
      <c r="B64" s="2">
        <v>100000</v>
      </c>
      <c r="C64" s="2">
        <f>B64/5</f>
        <v>20000</v>
      </c>
      <c r="D64" s="2">
        <f>B64-C64</f>
        <v>80000</v>
      </c>
    </row>
    <row r="65" spans="1:4" x14ac:dyDescent="0.3">
      <c r="B65" s="2">
        <v>100000</v>
      </c>
      <c r="C65" s="2">
        <v>40000</v>
      </c>
      <c r="D65" s="2">
        <f>B65-C65</f>
        <v>60000</v>
      </c>
    </row>
    <row r="67" spans="1:4" x14ac:dyDescent="0.3">
      <c r="B67" s="2" t="s">
        <v>18</v>
      </c>
      <c r="C67" s="2" t="s">
        <v>19</v>
      </c>
      <c r="D67" s="2" t="s">
        <v>20</v>
      </c>
    </row>
    <row r="68" spans="1:4" x14ac:dyDescent="0.3">
      <c r="B68" s="2">
        <v>100000</v>
      </c>
      <c r="C68" s="2">
        <v>40000</v>
      </c>
      <c r="D68" s="2">
        <f>B68-C68</f>
        <v>60000</v>
      </c>
    </row>
    <row r="74" spans="1:4" x14ac:dyDescent="0.3">
      <c r="A74" s="2" t="s">
        <v>21</v>
      </c>
      <c r="B74" s="2">
        <v>100</v>
      </c>
      <c r="C74" s="2">
        <v>50</v>
      </c>
      <c r="D74" s="2">
        <f>B74*C74</f>
        <v>5000</v>
      </c>
    </row>
    <row r="77" spans="1:4" x14ac:dyDescent="0.3">
      <c r="A77" s="2" t="s">
        <v>22</v>
      </c>
      <c r="B77" s="2">
        <f>80</f>
        <v>80</v>
      </c>
      <c r="C77" s="2">
        <v>100</v>
      </c>
      <c r="D77" s="2">
        <f>B77*C77</f>
        <v>8000</v>
      </c>
    </row>
  </sheetData>
  <mergeCells count="2">
    <mergeCell ref="B47:C47"/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G5" sqref="G5:K11"/>
    </sheetView>
  </sheetViews>
  <sheetFormatPr baseColWidth="10" defaultRowHeight="14.4" x14ac:dyDescent="0.3"/>
  <cols>
    <col min="1" max="1" width="23" bestFit="1" customWidth="1"/>
  </cols>
  <sheetData>
    <row r="1" spans="1:4" x14ac:dyDescent="0.3">
      <c r="A1" s="23" t="s">
        <v>30</v>
      </c>
      <c r="B1" s="23"/>
      <c r="C1" s="23" t="s">
        <v>29</v>
      </c>
      <c r="D1" s="23"/>
    </row>
    <row r="2" spans="1:4" x14ac:dyDescent="0.3">
      <c r="A2" s="25" t="s">
        <v>24</v>
      </c>
      <c r="B2" s="25">
        <v>400</v>
      </c>
      <c r="C2" s="25" t="s">
        <v>9</v>
      </c>
      <c r="D2" s="25">
        <v>1000</v>
      </c>
    </row>
    <row r="3" spans="1:4" x14ac:dyDescent="0.3">
      <c r="A3" s="25" t="s">
        <v>25</v>
      </c>
      <c r="B3" s="25">
        <v>100</v>
      </c>
    </row>
    <row r="4" spans="1:4" x14ac:dyDescent="0.3">
      <c r="A4" s="25" t="s">
        <v>26</v>
      </c>
      <c r="B4" s="25">
        <v>50</v>
      </c>
      <c r="C4" s="22"/>
    </row>
    <row r="5" spans="1:4" x14ac:dyDescent="0.3">
      <c r="A5" s="25" t="s">
        <v>27</v>
      </c>
      <c r="B5" s="25">
        <v>300</v>
      </c>
      <c r="C5" s="22"/>
    </row>
    <row r="6" spans="1:4" x14ac:dyDescent="0.3">
      <c r="A6" s="25" t="s">
        <v>28</v>
      </c>
      <c r="B6" s="25">
        <v>40</v>
      </c>
      <c r="C6" s="22"/>
    </row>
    <row r="7" spans="1:4" x14ac:dyDescent="0.3">
      <c r="A7" s="24" t="s">
        <v>4</v>
      </c>
      <c r="B7" s="24">
        <f>D2-SUM(B2:B6)</f>
        <v>110</v>
      </c>
    </row>
    <row r="10" spans="1:4" x14ac:dyDescent="0.3">
      <c r="A10" s="23" t="s">
        <v>30</v>
      </c>
      <c r="B10" s="23"/>
      <c r="C10" s="23" t="s">
        <v>29</v>
      </c>
      <c r="D10" s="23"/>
    </row>
    <row r="11" spans="1:4" x14ac:dyDescent="0.3">
      <c r="A11" s="25" t="s">
        <v>24</v>
      </c>
      <c r="B11" s="25">
        <v>400</v>
      </c>
      <c r="C11" s="25" t="s">
        <v>9</v>
      </c>
      <c r="D11" s="25">
        <v>1000</v>
      </c>
    </row>
    <row r="12" spans="1:4" x14ac:dyDescent="0.3">
      <c r="A12" s="25" t="s">
        <v>25</v>
      </c>
      <c r="B12" s="25">
        <v>100</v>
      </c>
    </row>
    <row r="13" spans="1:4" x14ac:dyDescent="0.3">
      <c r="A13" s="25" t="s">
        <v>31</v>
      </c>
      <c r="B13" s="25">
        <v>1</v>
      </c>
    </row>
    <row r="14" spans="1:4" x14ac:dyDescent="0.3">
      <c r="A14" s="25" t="s">
        <v>26</v>
      </c>
      <c r="B14" s="25">
        <v>50</v>
      </c>
      <c r="C14" s="22"/>
    </row>
    <row r="15" spans="1:4" x14ac:dyDescent="0.3">
      <c r="A15" s="25" t="s">
        <v>27</v>
      </c>
      <c r="B15" s="25">
        <v>300</v>
      </c>
      <c r="C15" s="22"/>
    </row>
    <row r="16" spans="1:4" x14ac:dyDescent="0.3">
      <c r="A16" s="24" t="s">
        <v>4</v>
      </c>
      <c r="B16" s="24">
        <f>D11-SUM(B11:B15)</f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zoomScale="182" zoomScaleNormal="182" workbookViewId="0">
      <selection activeCell="E6" sqref="E6"/>
    </sheetView>
  </sheetViews>
  <sheetFormatPr baseColWidth="10" defaultColWidth="11.44140625" defaultRowHeight="15.6" x14ac:dyDescent="0.3"/>
  <cols>
    <col min="1" max="1" width="36.88671875" style="2" bestFit="1" customWidth="1"/>
    <col min="2" max="2" width="15.109375" style="2" customWidth="1"/>
    <col min="3" max="3" width="20.6640625" style="2" customWidth="1"/>
    <col min="4" max="16384" width="11.44140625" style="2"/>
  </cols>
  <sheetData>
    <row r="2" spans="1:7" x14ac:dyDescent="0.3">
      <c r="A2" s="12" t="s">
        <v>0</v>
      </c>
      <c r="B2" s="39">
        <v>120000</v>
      </c>
      <c r="C2" s="43" t="s">
        <v>5</v>
      </c>
      <c r="D2" s="44">
        <v>456000</v>
      </c>
      <c r="E2" s="10"/>
      <c r="F2" s="10"/>
    </row>
    <row r="3" spans="1:7" x14ac:dyDescent="0.3">
      <c r="A3" s="13" t="s">
        <v>1</v>
      </c>
      <c r="B3" s="42">
        <f>B15</f>
        <v>-15000</v>
      </c>
      <c r="C3" s="46"/>
      <c r="D3" s="47"/>
      <c r="E3" s="10"/>
      <c r="F3" s="10"/>
    </row>
    <row r="4" spans="1:7" x14ac:dyDescent="0.3">
      <c r="A4" s="45" t="s">
        <v>33</v>
      </c>
      <c r="B4" s="46">
        <v>90000</v>
      </c>
      <c r="C4" s="46"/>
      <c r="D4" s="47"/>
      <c r="E4" s="10"/>
      <c r="F4" s="10"/>
    </row>
    <row r="5" spans="1:7" x14ac:dyDescent="0.3">
      <c r="A5" s="45" t="s">
        <v>2</v>
      </c>
      <c r="B5" s="46">
        <v>131000</v>
      </c>
      <c r="C5" s="46"/>
      <c r="D5" s="47"/>
      <c r="E5" s="10"/>
      <c r="F5" s="10"/>
    </row>
    <row r="6" spans="1:7" x14ac:dyDescent="0.3">
      <c r="A6" s="45" t="s">
        <v>3</v>
      </c>
      <c r="B6" s="46">
        <f>E18</f>
        <v>70000</v>
      </c>
      <c r="C6" s="46"/>
      <c r="D6" s="47"/>
      <c r="E6" s="10"/>
      <c r="F6" s="10"/>
    </row>
    <row r="7" spans="1:7" x14ac:dyDescent="0.3">
      <c r="A7" s="45" t="s">
        <v>4</v>
      </c>
      <c r="B7" s="48">
        <f>D2-SUM(B2:B6)</f>
        <v>60000</v>
      </c>
      <c r="C7" s="46"/>
      <c r="D7" s="47"/>
      <c r="E7" s="10"/>
      <c r="F7" s="10"/>
    </row>
    <row r="8" spans="1:7" x14ac:dyDescent="0.3">
      <c r="A8" s="45" t="s">
        <v>46</v>
      </c>
      <c r="B8" s="48">
        <f>B7*0.25</f>
        <v>15000</v>
      </c>
      <c r="C8" s="46"/>
      <c r="D8" s="47"/>
      <c r="E8" s="10"/>
      <c r="F8" s="10"/>
    </row>
    <row r="9" spans="1:7" x14ac:dyDescent="0.3">
      <c r="A9" s="45" t="s">
        <v>41</v>
      </c>
      <c r="B9" s="48">
        <f>B7-B8</f>
        <v>45000</v>
      </c>
      <c r="C9" s="46"/>
      <c r="D9" s="47"/>
      <c r="E9" s="10"/>
      <c r="F9" s="10"/>
    </row>
    <row r="10" spans="1:7" x14ac:dyDescent="0.3">
      <c r="A10" s="6" t="s">
        <v>6</v>
      </c>
      <c r="B10" s="40">
        <f>SUM(B2:B7)</f>
        <v>456000</v>
      </c>
      <c r="C10" s="41"/>
      <c r="D10" s="40">
        <f>D2</f>
        <v>456000</v>
      </c>
      <c r="E10" s="10"/>
      <c r="F10" s="10"/>
      <c r="G10" s="21"/>
    </row>
    <row r="12" spans="1:7" x14ac:dyDescent="0.3">
      <c r="B12" s="21"/>
      <c r="F12" s="1"/>
    </row>
    <row r="13" spans="1:7" x14ac:dyDescent="0.3">
      <c r="A13" s="2" t="s">
        <v>34</v>
      </c>
      <c r="B13" s="2">
        <v>15000</v>
      </c>
      <c r="F13" s="1"/>
    </row>
    <row r="14" spans="1:7" ht="14.4" x14ac:dyDescent="0.3">
      <c r="A14" s="2" t="s">
        <v>35</v>
      </c>
      <c r="B14" s="2">
        <v>30000</v>
      </c>
    </row>
    <row r="15" spans="1:7" x14ac:dyDescent="0.3">
      <c r="A15" s="2" t="s">
        <v>36</v>
      </c>
      <c r="B15" s="2">
        <f>B13-B14</f>
        <v>-15000</v>
      </c>
    </row>
    <row r="18" spans="1:6" x14ac:dyDescent="0.3">
      <c r="A18" s="2" t="s">
        <v>42</v>
      </c>
      <c r="B18" s="2">
        <v>350000</v>
      </c>
      <c r="C18" s="2">
        <v>5</v>
      </c>
      <c r="D18" s="2" t="s">
        <v>43</v>
      </c>
      <c r="E18" s="2">
        <f>B18/C18</f>
        <v>70000</v>
      </c>
      <c r="F18" s="2" t="s">
        <v>47</v>
      </c>
    </row>
    <row r="21" spans="1:6" x14ac:dyDescent="0.3">
      <c r="B21" s="2" t="s">
        <v>18</v>
      </c>
      <c r="C21" s="2" t="s">
        <v>19</v>
      </c>
      <c r="D21" s="2" t="s">
        <v>20</v>
      </c>
    </row>
    <row r="22" spans="1:6" x14ac:dyDescent="0.3">
      <c r="B22" s="2">
        <v>100000</v>
      </c>
      <c r="C22" s="2">
        <v>40000</v>
      </c>
      <c r="D22" s="2">
        <f>B22-C22</f>
        <v>60000</v>
      </c>
    </row>
    <row r="28" spans="1:6" x14ac:dyDescent="0.3">
      <c r="A28" s="2" t="s">
        <v>21</v>
      </c>
      <c r="B28" s="2">
        <v>100</v>
      </c>
      <c r="C28" s="2">
        <v>50</v>
      </c>
      <c r="D28" s="2">
        <f>B28*C28</f>
        <v>5000</v>
      </c>
    </row>
    <row r="31" spans="1:6" x14ac:dyDescent="0.3">
      <c r="A31" s="2" t="s">
        <v>22</v>
      </c>
      <c r="B31" s="2">
        <f>80</f>
        <v>80</v>
      </c>
      <c r="C31" s="2">
        <v>100</v>
      </c>
      <c r="D31" s="2">
        <f>B31*C31</f>
        <v>8000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8</vt:i4>
      </vt:variant>
    </vt:vector>
  </HeadingPairs>
  <TitlesOfParts>
    <vt:vector size="12" baseType="lpstr">
      <vt:lpstr>Balou</vt:lpstr>
      <vt:lpstr>Feuil3</vt:lpstr>
      <vt:lpstr>Feuil1</vt:lpstr>
      <vt:lpstr>Feuil2</vt:lpstr>
      <vt:lpstr>Auttres_charges_externes</vt:lpstr>
      <vt:lpstr>Charges_de_personnel_des_vendeurs</vt:lpstr>
      <vt:lpstr>Consommations</vt:lpstr>
      <vt:lpstr>Dotations_aux_amortissements</vt:lpstr>
      <vt:lpstr>Production_vendue</vt:lpstr>
      <vt:lpstr>salaire_vendeurs</vt:lpstr>
      <vt:lpstr>Taux_de_tva</vt:lpstr>
      <vt:lpstr>vendeurs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</dc:creator>
  <cp:lastModifiedBy>Frederic DEBUIRE</cp:lastModifiedBy>
  <dcterms:created xsi:type="dcterms:W3CDTF">2009-10-16T07:31:44Z</dcterms:created>
  <dcterms:modified xsi:type="dcterms:W3CDTF">2021-11-18T14:55:21Z</dcterms:modified>
</cp:coreProperties>
</file>